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8010" tabRatio="242" activeTab="0"/>
  </bookViews>
  <sheets>
    <sheet name="Razvojni program" sheetId="1" r:id="rId1"/>
  </sheets>
  <definedNames>
    <definedName name="_xlnm.Print_Area" localSheetId="0">'Razvojni program'!$A$1:$Y$525</definedName>
    <definedName name="_xlnm.Print_Titles" localSheetId="0">'Razvojni program'!$4:$7</definedName>
  </definedNames>
  <calcPr fullCalcOnLoad="1"/>
</workbook>
</file>

<file path=xl/sharedStrings.xml><?xml version="1.0" encoding="utf-8"?>
<sst xmlns="http://schemas.openxmlformats.org/spreadsheetml/2006/main" count="900" uniqueCount="704">
  <si>
    <t>Zap.</t>
  </si>
  <si>
    <t xml:space="preserve">št.  </t>
  </si>
  <si>
    <t>vrednost</t>
  </si>
  <si>
    <t>1.</t>
  </si>
  <si>
    <t>2.</t>
  </si>
  <si>
    <t>6.</t>
  </si>
  <si>
    <t>7.</t>
  </si>
  <si>
    <t>Šifra</t>
  </si>
  <si>
    <t>SM</t>
  </si>
  <si>
    <t>OBJEKT, LOKACIJA</t>
  </si>
  <si>
    <t>POVRŠINA</t>
  </si>
  <si>
    <t>OPIS INVESTICIJE</t>
  </si>
  <si>
    <t xml:space="preserve">Ocenjena </t>
  </si>
  <si>
    <t>MOM</t>
  </si>
  <si>
    <t>MIN.</t>
  </si>
  <si>
    <t>OSTALI</t>
  </si>
  <si>
    <t>0802</t>
  </si>
  <si>
    <t>0803</t>
  </si>
  <si>
    <t>0806</t>
  </si>
  <si>
    <t>0807</t>
  </si>
  <si>
    <t>0809</t>
  </si>
  <si>
    <t>Zahodna obvoznica</t>
  </si>
  <si>
    <t>VIRI</t>
  </si>
  <si>
    <t>SKUPAJ</t>
  </si>
  <si>
    <t>0805</t>
  </si>
  <si>
    <t>PRIORI</t>
  </si>
  <si>
    <t>TETA</t>
  </si>
  <si>
    <t>APP 06</t>
  </si>
  <si>
    <t>Njegoševa cesta</t>
  </si>
  <si>
    <t>APP 02</t>
  </si>
  <si>
    <t>PP 1522</t>
  </si>
  <si>
    <t>APP 01</t>
  </si>
  <si>
    <t>APP 04</t>
  </si>
  <si>
    <t xml:space="preserve">Pekrski potok </t>
  </si>
  <si>
    <t>Ulica talcev</t>
  </si>
  <si>
    <t>Izgradnja novih javnih sanitarij</t>
  </si>
  <si>
    <t>3.</t>
  </si>
  <si>
    <t>4.</t>
  </si>
  <si>
    <t>5.</t>
  </si>
  <si>
    <t>DRŽAVNE CESTE</t>
  </si>
  <si>
    <t>0808</t>
  </si>
  <si>
    <t>NAZIV STROŠKOVNEGA MESTA</t>
  </si>
  <si>
    <t>PP, APP</t>
  </si>
  <si>
    <t>Ostala</t>
  </si>
  <si>
    <t>infra.</t>
  </si>
  <si>
    <t>KOMUNAL.</t>
  </si>
  <si>
    <t>ET</t>
  </si>
  <si>
    <t>SRED.</t>
  </si>
  <si>
    <t>LEGENDA:</t>
  </si>
  <si>
    <t>Int</t>
  </si>
  <si>
    <t>P - plinovod,</t>
  </si>
  <si>
    <t>Z - zelene površine,</t>
  </si>
  <si>
    <t>K - kanalizacija,</t>
  </si>
  <si>
    <t>Pri - priključnine,</t>
  </si>
  <si>
    <t>ET - ekološki tolar,</t>
  </si>
  <si>
    <t>D - dobiček,</t>
  </si>
  <si>
    <t>AM - amortizacija,</t>
  </si>
  <si>
    <t>N - najemnine,</t>
  </si>
  <si>
    <t>Ku - kupnine,</t>
  </si>
  <si>
    <t>Int - integralni,</t>
  </si>
  <si>
    <t>Sprehajalna pot na Piramido</t>
  </si>
  <si>
    <t>Sprehajalna pot ob Dravi</t>
  </si>
  <si>
    <t>Betettova ulica</t>
  </si>
  <si>
    <t>Cesta zmage-ulični drevored</t>
  </si>
  <si>
    <t>Kamniška ulica-drevored</t>
  </si>
  <si>
    <t>Knafličeva ulica</t>
  </si>
  <si>
    <t>Koresova ulica</t>
  </si>
  <si>
    <t>Krekova ulica</t>
  </si>
  <si>
    <t>Ureditev sprehajalne poti</t>
  </si>
  <si>
    <t>Podaljšanje sprehajalne poti ob Dravi pod železniškim 
mostom-zgraditev hodnika (desni breg) in ureditev okolja poti ob levem bregu Drave</t>
  </si>
  <si>
    <t>Zasaditev novih dreves in grmovnic na brežini in ob
sprehajalni poti ob Dravi-nadaljevanje del in ureditev 
okolja sprehajalne poti ob levem bregu Drave</t>
  </si>
  <si>
    <t>Zasaditev novih dreves z novo ureditvijo infrastrukture
in opreme (talna ureditev, zaščita dreves, sistem za
zalivanje,…)</t>
  </si>
  <si>
    <t>Zasaditev novih dreves</t>
  </si>
  <si>
    <t>Limbuška cesta-obračališče</t>
  </si>
  <si>
    <t>Ljubljanska ulica-drevored</t>
  </si>
  <si>
    <t>Malečnik-na Gorco-drevored</t>
  </si>
  <si>
    <t>Meljska cesta-manjša zelenica pred Ul.H.Jevtiča</t>
  </si>
  <si>
    <t>Na trati-park</t>
  </si>
  <si>
    <t>Ob železnici-drevored</t>
  </si>
  <si>
    <t>Ptujska cesta-drevored</t>
  </si>
  <si>
    <t>Trg generala Maistra-rob ulice</t>
  </si>
  <si>
    <t>Ulica Pariške komune-drevored</t>
  </si>
  <si>
    <t>Ljudski vrt-park</t>
  </si>
  <si>
    <t>lokacije za ločeno zbiranje odpadkov</t>
  </si>
  <si>
    <t>nedoločene lokacije</t>
  </si>
  <si>
    <t>Ghegova ulica-zelenica z otroškim igriščem</t>
  </si>
  <si>
    <t>Parkovne površine, zelenice ob spomenikih, otroška
igrišča ob šolah in vrtcih, ostale lokacije, ki se dolo-
čajo sprotno, po potrebi, morebitna več dela na
planiranih lokacijah</t>
  </si>
  <si>
    <t>Dosaditev dreves in grmovnic</t>
  </si>
  <si>
    <t>Zasaditev dreves in grmovnic, ureditev poti</t>
  </si>
  <si>
    <t>Zasaditev novih dreves z novo ureditvijo infrastrukture
in opreme (talna ureditev, zaščita dreves, sistem za
zalivanje,…) in odstranitev starih dreves-javorji</t>
  </si>
  <si>
    <t>Zasaditev novih dreves z novo ureditvijo infrastrukture
in opreme (talna ureditev, zaščita dreves, sistem za
zalivanje,…) in odstranitev starih dreves-topoli, javorji</t>
  </si>
  <si>
    <t>Zavarovanje okolja z zelenjem</t>
  </si>
  <si>
    <t>Urejanje cvetličnih nasadov v skladu z vsakoletnimi
predlogi, saditve dreves in grmovnic po sprotnih
potrebah</t>
  </si>
  <si>
    <t>Zasaditev dreves, grmovnic, cvetličnih nasadov, 
ureditev poti, postavitev igral, košev in klopi</t>
  </si>
  <si>
    <t>Urejanje novih parkovnih površin</t>
  </si>
  <si>
    <t>Vrbanski plato-park</t>
  </si>
  <si>
    <t>Pekrski potok-park, otroško igrišče, sprehajalne poti,
potok, športno rekreacijske površine</t>
  </si>
  <si>
    <t>Ertlov gozdič-park z otroškim igriščem</t>
  </si>
  <si>
    <t>Frankolovska ulica-manjši park z otroškim igriščem</t>
  </si>
  <si>
    <t>Pod Pohorsko vzpenjačo</t>
  </si>
  <si>
    <t>Ureditev nove parkovne površine z drevesi, grmovni-
cami, potmi in pripadajočo komunalno opremo</t>
  </si>
  <si>
    <t>Preureditev nepozidanih stavbnih zemljišč v javno
zeleno površino-park, otroško igrišče, športno rekre-
acijske površine, ureditev sprehajalne poti, potoka, no-
vega ribnika z ustreznimi zasaditvami, nabavo igral in
ostale opreme</t>
  </si>
  <si>
    <t>Preureditev gozda-nepozidanega stavbnega zemljišča
v javno zeleno površino-ureditev poti, dosaditev dreves
in grmovnic, preureditev parkirišča in zavarovanje roba
zelene površine, namestitev igral in drobne komunalne
opreme</t>
  </si>
  <si>
    <t>Preureditev neurejene zelenice v javno zeleno površino
z otroškim igriščem in zaščita zelenice pred parkiranjem</t>
  </si>
  <si>
    <t>Mestni park-Za tremi ribniki-park z otroškim igriščem</t>
  </si>
  <si>
    <t>Preureditev nepozidanega stavbnega zemljišča v parkov-
no površino z otroškim igriščem, zasaditev dreves, 
grmovnic, poti, postavitev igral in drobne komunalne
opreme, po potrebi prestavitev obstoječe prometne poti</t>
  </si>
  <si>
    <t>Ureditev parkovne rekreacijske površine s sprehajalnimi
potmi in postavitev drobne komunalne opreme</t>
  </si>
  <si>
    <t>Mestni park-četrti ribnik-parkovno urejena vodna
površina</t>
  </si>
  <si>
    <t>Lokacije, ki se določajo sprotno ob rekonstrukcijah
cest, urejanju odlagališč, izgradnji novih naselji</t>
  </si>
  <si>
    <t>Ureditev četrtega ribnika zaradi zagotavljanja čistejše
vode in ureditve širšega okolja Mestnega parka</t>
  </si>
  <si>
    <t>Spomenik Talcem</t>
  </si>
  <si>
    <t>Postavitev razsvetljave na javnih zelenicah</t>
  </si>
  <si>
    <t>Razsvetljava na novih parkovnih površinah iz
postavke 02</t>
  </si>
  <si>
    <t>Dovod električne napeljave, postavitev kandelabrov za
svetila</t>
  </si>
  <si>
    <t>APP 05</t>
  </si>
  <si>
    <t>Lent-stari most</t>
  </si>
  <si>
    <t>Drobna komunalna oprema</t>
  </si>
  <si>
    <t>Ostale javne površine-javne prometne površine</t>
  </si>
  <si>
    <t>Nabava dodatnih klopi in košev za smeti</t>
  </si>
  <si>
    <t>Stroški odkupa zemljišč in vpisi v ZK</t>
  </si>
  <si>
    <t>Pekrski potok</t>
  </si>
  <si>
    <t>Ostale površine ob Dravi, širše območje Mestnega
parka, Vrbanski plato, pod Pohorsko vzpenjačo …</t>
  </si>
  <si>
    <t>Mariborske tržnice</t>
  </si>
  <si>
    <t>Prenova tržnice Vodnikov trg</t>
  </si>
  <si>
    <t>Odsek med Dravo in Tržaško cesto</t>
  </si>
  <si>
    <t>Reg.cesta R2-435 Limbuš</t>
  </si>
  <si>
    <t>AC Program Slivnica-Pesnica</t>
  </si>
  <si>
    <t>Razvanje II.faza</t>
  </si>
  <si>
    <t>Cesta Melje-Malečniški most</t>
  </si>
  <si>
    <t>Novogradnja G 1-1 v dolžini 5,5 km, štiripasovna cesta
s pločniki in kolesarsko stezo</t>
  </si>
  <si>
    <t>Novogradnja 500 m odseka dvopasovne ceste s ploč-
niki in kolesarsko stezo</t>
  </si>
  <si>
    <t>Rekonstrukcija dvopasovne ceste s pločniki in krožiš-
čem v središču Limbuša</t>
  </si>
  <si>
    <t>Dokončanje izgradnje rekonstrukcije propusta Razvanj-
skega potoka in dela Razvanjske ceste s komunalno
opremo</t>
  </si>
  <si>
    <t>Odškodnine za zemljišča, sprememba namembnosti</t>
  </si>
  <si>
    <t>Projektna dokumentacija PGD, PZI, oddaja del po ZJN</t>
  </si>
  <si>
    <t>Izgradnja vodovoda, plinovoda, JR, CATV, Telekom,
hodnik za pešce s kolesarsko potjo</t>
  </si>
  <si>
    <t>V,P</t>
  </si>
  <si>
    <t>Raziskovalna dela za nove vodne vire</t>
  </si>
  <si>
    <t>Zaščita in sanacija vodnih virov</t>
  </si>
  <si>
    <t>Intervencije</t>
  </si>
  <si>
    <t>Dokumentacija in pripravljalna dela</t>
  </si>
  <si>
    <t>Sekundarno vodovodno omrežje</t>
  </si>
  <si>
    <t>KS Kamnica</t>
  </si>
  <si>
    <t>Urban</t>
  </si>
  <si>
    <t>MČ, KS</t>
  </si>
  <si>
    <t>Sanacija lokalnih vodovodov</t>
  </si>
  <si>
    <t>Spremljanje programa na drugih komunalnih področjih,
sanacije obstoječe mreže</t>
  </si>
  <si>
    <t>Sekundarno kanalizacijsko omrežje</t>
  </si>
  <si>
    <t>MČ Jože Lacko-Zrkovci-Dogoše 1200 m</t>
  </si>
  <si>
    <t>MČ Pobrežje-G.Delčeva, Šolska, Malgajeva, Gajeva
400m</t>
  </si>
  <si>
    <t>MČ Tezno-Dobrava 1000 m</t>
  </si>
  <si>
    <t>MČ Razvanje-500 m</t>
  </si>
  <si>
    <t>KS Kamnica-Kamniška graba 1200 m</t>
  </si>
  <si>
    <t>KS Limbuš-naselje ob železnici 1000 m</t>
  </si>
  <si>
    <t>KS Pekre, KS Malečnik, KS B.gaj in male čistilne
naprave</t>
  </si>
  <si>
    <t>Gradnja kolektorjev</t>
  </si>
  <si>
    <t>Gradnja kanalizacije v dislociranih naseljih</t>
  </si>
  <si>
    <t>Gradnja kanalizacije na vodozaščitnih področjih</t>
  </si>
  <si>
    <t>Gradnja objektov in naprav na kolektorjih</t>
  </si>
  <si>
    <t>Obnova in sanacija kanalizacij</t>
  </si>
  <si>
    <t>ET, DT</t>
  </si>
  <si>
    <t>nov vir</t>
  </si>
  <si>
    <t>Sofinanciranje sekundarnih plinovodov po KS in MČ</t>
  </si>
  <si>
    <t>Distribucijski plinovodi</t>
  </si>
  <si>
    <t>Ulica heroja Nandeta</t>
  </si>
  <si>
    <t>Lackova cesta</t>
  </si>
  <si>
    <t>Gregorčičeva ulica</t>
  </si>
  <si>
    <t>Na podrtem</t>
  </si>
  <si>
    <t>Dupleška</t>
  </si>
  <si>
    <t>Vročevodni razvod</t>
  </si>
  <si>
    <t>Engelsova, Besednjakova, Šarhova</t>
  </si>
  <si>
    <t>Razvojno omrežje po S-16</t>
  </si>
  <si>
    <t>Upravna in projektna dokumentacija</t>
  </si>
  <si>
    <t>Vročevod čez Koroški most in priključek na 
kotlovnico PF</t>
  </si>
  <si>
    <t>Sistem daljinskega krmiljenja in toplotnih postaj</t>
  </si>
  <si>
    <t>Vročevod po Šarhovi, Korčetovi in Groharjevi</t>
  </si>
  <si>
    <t>Vročevod Radvanjska  z odcepom do vhoda vojašnice
Generala Maistra</t>
  </si>
  <si>
    <t>Vročevod po Moša Pijade</t>
  </si>
  <si>
    <t>Vročevod v območju individualne gradnje Studenci</t>
  </si>
  <si>
    <t>Vročevod na levem bregu Drave proti kotlovnici
Pristan</t>
  </si>
  <si>
    <t>Gorkega, Ruška do kotlovnice na Gorkega 1 in OŠ
Maks Durjava</t>
  </si>
  <si>
    <t>Kardeljeva, Antoličičeva, Majcingerjeva</t>
  </si>
  <si>
    <t>Pokrivanje neustvarjene amortizacije Plinarne
Maribor za leto 2001, 2002, 2003, 2004, 2005</t>
  </si>
  <si>
    <t>Pokrivanje neustvarjene amortizacije TOM
Maribor za leto 2001, 2002, 2003, 2004, 2005</t>
  </si>
  <si>
    <t>Plačilo obveznosti po pogodbah iz leta 2001, 2002, 
2003, 2004, 2005</t>
  </si>
  <si>
    <t>Izdelava energetske zasnove MOM</t>
  </si>
  <si>
    <t>JR - javna razsvetljava</t>
  </si>
  <si>
    <t>E - elektrika</t>
  </si>
  <si>
    <t>K</t>
  </si>
  <si>
    <t>Pri, Int</t>
  </si>
  <si>
    <t>Sanacija dotrajanega vozišča med Partizansko in Ulico
Heroja Staneta</t>
  </si>
  <si>
    <t>Izvedbe rondojev</t>
  </si>
  <si>
    <t>Rekonstrukcija vozišča in ureditev peš in kolesarske poti,
komunalni vodi</t>
  </si>
  <si>
    <t>Sanacija uničenega vozišča-zamenjava kock</t>
  </si>
  <si>
    <t>Cesta v Rošpoh</t>
  </si>
  <si>
    <t>Ureditev ceste skozi Kamnico z vsemi komunalnimi vodi</t>
  </si>
  <si>
    <t>nadaljevanje del iz leta 2001</t>
  </si>
  <si>
    <t>V</t>
  </si>
  <si>
    <t>V,K,Z,JR</t>
  </si>
  <si>
    <t>V,K,E</t>
  </si>
  <si>
    <t>V,K, JR</t>
  </si>
  <si>
    <t>V,K</t>
  </si>
  <si>
    <t>JR</t>
  </si>
  <si>
    <t>PP 1531</t>
  </si>
  <si>
    <t>Sanacija dotrajanega vozišča in drevoreda</t>
  </si>
  <si>
    <t>Ureditev vozišča</t>
  </si>
  <si>
    <t>Ureditev dotrajanega vozišča in peš ter kolesarske poti</t>
  </si>
  <si>
    <t>Gregorčičeva in Maistrov trg</t>
  </si>
  <si>
    <t>Sanacija dotrajanega vozišča in komunalnih vodov</t>
  </si>
  <si>
    <t>Na potezi Partizanska - Heroja Bračiča</t>
  </si>
  <si>
    <t>Izvedba podaljška Kardeljeve proti centru mesta</t>
  </si>
  <si>
    <t>V,K,E,T</t>
  </si>
  <si>
    <t>Cesta Trije ribniki</t>
  </si>
  <si>
    <t>Ureditev ceste mimo ribnikov</t>
  </si>
  <si>
    <t>Sanacija poškodovanega vozišča in komunalnih vodov</t>
  </si>
  <si>
    <t>V,K,P</t>
  </si>
  <si>
    <t>Podaljšek Trubarjeve</t>
  </si>
  <si>
    <t>Cesta skozi gozd in ureditev potoka</t>
  </si>
  <si>
    <t xml:space="preserve">Sanacija uničenega vozišča </t>
  </si>
  <si>
    <t>NOVOGRADNJE, REKONSTRUKCIJE IN
ADAPTACIJE</t>
  </si>
  <si>
    <t>Nove semaforizacije križišč, CAVP</t>
  </si>
  <si>
    <t>Križišče Titova-Ulica heroja Bračiča</t>
  </si>
  <si>
    <t>Križišča Dupleška-Cesta k Dravi, Strossmayerjeva-
Krekova, Gosposvetska-Prežihova</t>
  </si>
  <si>
    <t>Križišči Čufarjeva-Odcep za Malečniški most,
Kardeljeva-Streliška</t>
  </si>
  <si>
    <t>Nujna je vzpostavitev polnega prometno urejenega
semaforiziranega križišča ali preureditev v krožno križišče</t>
  </si>
  <si>
    <t>Zaradi povečanega prometa in za večjo prometno 
varnost je potrebna semaforizacija</t>
  </si>
  <si>
    <t>Oprema kolesarske infrastrukture</t>
  </si>
  <si>
    <t>Plansko opremljanje mestne kolesarske
infrastrukture</t>
  </si>
  <si>
    <t>Ureditev neurejenih kolesarskih površin s prometno
opremo</t>
  </si>
  <si>
    <t>Posodobitev zaprtega območja za pešce</t>
  </si>
  <si>
    <t>Dogradnja programske opreme na vstopno izstopnih
mestih celotnega sistema</t>
  </si>
  <si>
    <t>Nabava potrebne strojne in tehnične opreme</t>
  </si>
  <si>
    <t>Nabava in instalacija ustrezne programske opreme</t>
  </si>
  <si>
    <t>Posodobitev Avtobusne postaje Maribor</t>
  </si>
  <si>
    <t>Realizacija potrebnih in odobrenih ukrepov</t>
  </si>
  <si>
    <t>Izgradnja novega povezovalnega stopnišča, informacij-
skega sistema in drugi ukrepi</t>
  </si>
  <si>
    <t>Posodobitev sistema mestnega avtobusnega
prevoza-MAP</t>
  </si>
  <si>
    <t>Niz ukrepov za posodobitev MAP</t>
  </si>
  <si>
    <t>Kratkoročni in dolgoročni ukrepi za razvoj MAP iz 
potrjenega programa</t>
  </si>
  <si>
    <t>Posodobitev občinskih parkirnih sistemov-OPS</t>
  </si>
  <si>
    <t>Niz ukrepov za posodobitev OPS</t>
  </si>
  <si>
    <t>Kratkoročni in dolgoročni ukrepi iz potrjenega programa</t>
  </si>
  <si>
    <t>PP 1460</t>
  </si>
  <si>
    <t>VRAČILO ANUITET ZA NAKUP AVTOBUSOV</t>
  </si>
  <si>
    <t>Vračilo anuitet za nakup avtobusov v tekočem letu</t>
  </si>
  <si>
    <t>Vračanje kreditnih anuitet za 20+5 mestnih avtobusov</t>
  </si>
  <si>
    <t>PP 1535</t>
  </si>
  <si>
    <t>Investicijsko vzdrževanje semaforizacije</t>
  </si>
  <si>
    <t>Obnova sistema pohorske žičnice</t>
  </si>
  <si>
    <t>Investicijsko vzdrževanje Avtobusne postaje
Maribor</t>
  </si>
  <si>
    <t>Redno letno investicijsko vzdrževanje žičnice</t>
  </si>
  <si>
    <t>Redno letno investicijsko vzdrževanje AP Maribor</t>
  </si>
  <si>
    <t>CESTE-INVESTICIJSKO VZDRŽEVANJE</t>
  </si>
  <si>
    <t>INVESTICIJSKO VZDRŽEVANJE OBJEKTOV</t>
  </si>
  <si>
    <t>Križišča Nasipna-Belokranjska, Ljubljanska-
Jadranska, Na poljanah-Engelsova</t>
  </si>
  <si>
    <t>Križišče Cesta Proletarskih brigad-Radvanjska</t>
  </si>
  <si>
    <t>Ureditev in oprema treh vstopno izstopnih mest v
zaprto območje za pešce v mestnem središču</t>
  </si>
  <si>
    <t>Zamenjava semaforske zunanje opreme, medkrižiščnih
kabelskih povezav in dotrajanih SSN central</t>
  </si>
  <si>
    <t>Priključek do obstoječe kotlovnice TVT</t>
  </si>
  <si>
    <t>Vročevod v območju individualne gradnje na Cesti
Proletarskih brigad-Kardeljeva-Betnavska-Knafelčeva</t>
  </si>
  <si>
    <t>Zasaditev novih dreves in grmovnic, cvetlični 
nasadi, pešpoti na javnih zelenicah</t>
  </si>
  <si>
    <t>Cesta Proletarskih brigad-drevored</t>
  </si>
  <si>
    <t>Zasaditev novih dreves-nadaljevanje</t>
  </si>
  <si>
    <t>Zasaditev novih dreves z novo ureditvijo infrastrukture
in opreme in odstranitvijo starih dreves</t>
  </si>
  <si>
    <t>Kamnica, Bresternica-park</t>
  </si>
  <si>
    <t>Prestavitev vrtičkov z območja novih parkovnih
površin</t>
  </si>
  <si>
    <t>Javne zelene površine-parkovne površine, otroška
igrišča, športne površine, pešpoti, spomeniki, klopi
na Grajskem trgu</t>
  </si>
  <si>
    <t>Nabava dodatnih klopi, košev za smeti, zavarovanje 
zelenic z ograjicami ali konfini, postavitev kandelabrov za elektriko in vodo, opozorilne in usmerjevalne table, …</t>
  </si>
  <si>
    <t>Nove lokacije</t>
  </si>
  <si>
    <t>Sanacija zapolnjenega dela</t>
  </si>
  <si>
    <t>Obratovalni monitoring</t>
  </si>
  <si>
    <t>Odškodnine za zmanjšano kakovost bivalnega
okolja</t>
  </si>
  <si>
    <t>Zapiranje odlagališča</t>
  </si>
  <si>
    <t>Stroški upravljanja z zaprtim odlagališčem</t>
  </si>
  <si>
    <t>Izvedba odplinjevanja, rekultivacija in zasaditev</t>
  </si>
  <si>
    <t>Izvajanje monitoringa hrupa, prašnih delcev, vonja in
podtalnice</t>
  </si>
  <si>
    <t>Odškodnine za zmanjšano kakovost bivalnega okolja</t>
  </si>
  <si>
    <t>Izdelava dokumentacije, programov in poročil; prilago-
ditev površinskega tesnenja odlagališč</t>
  </si>
  <si>
    <t>Pregledi odlagališča, poročila, vzdrževanje in investi-
cijsko vzdrževanje</t>
  </si>
  <si>
    <t>Projekt CEGOR</t>
  </si>
  <si>
    <t>Kompostarna ločeno zbranih  bioloških odpadkov</t>
  </si>
  <si>
    <t>Deponija preostanka reciklatov</t>
  </si>
  <si>
    <t>Začasno skladiščenje preostanka reciklatov (bale)</t>
  </si>
  <si>
    <t>Izdelava projektov za pridobitev gradbenega dovoljenja,
gradnja</t>
  </si>
  <si>
    <t>Izdelava sprememb in dopolnitev srednjeročnega
prostorskega plana, upravni postopek z dokumentacijo,
gradnja 1.faze odlagalnega prostora</t>
  </si>
  <si>
    <t>Izdelava projektne dokumentacije in izvedba upravnega
postopka, izgradnja platoja</t>
  </si>
  <si>
    <t>Sanacija divjih odlagališč</t>
  </si>
  <si>
    <t>Ločeno zbiranje gospodinjskih odpadkov</t>
  </si>
  <si>
    <t>Odvoz odpadkov, sortiranje in recikliranje, rekultivacija</t>
  </si>
  <si>
    <t>Posode, vozila</t>
  </si>
  <si>
    <t>Zbirna dvorišča ločenih frakcij komunalnih
odpadkov</t>
  </si>
  <si>
    <t>Zbiralnica komunalnih odpadkov-ekološki otoki</t>
  </si>
  <si>
    <t>Priprava dokumentacije, gradnja</t>
  </si>
  <si>
    <t>Priprava dokumentacije, dopolnitev z dodatnimi
posodami, ureditev prostora</t>
  </si>
  <si>
    <t>Termična obdelava trdnih odpadkov iz naselij</t>
  </si>
  <si>
    <t>Informacijsko komunikacijski sistem</t>
  </si>
  <si>
    <t>Stroški delovanja konzorcija občin</t>
  </si>
  <si>
    <t>Evidentiranje praznjenja posod</t>
  </si>
  <si>
    <t>Integracija z GIS-MapInfo</t>
  </si>
  <si>
    <t>Družbene analize odnosov z javnostmi in ukrepi</t>
  </si>
  <si>
    <t>ET,Up,Am</t>
  </si>
  <si>
    <t>Pri,ET</t>
  </si>
  <si>
    <t>8.</t>
  </si>
  <si>
    <t>0901</t>
  </si>
  <si>
    <t>Programske zasnove</t>
  </si>
  <si>
    <t>x</t>
  </si>
  <si>
    <t>Harmonizacija s predpisi in plani RS</t>
  </si>
  <si>
    <t>ZN za del S-18 med Dravogr. in Engelsovo (St.6 - S)</t>
  </si>
  <si>
    <t>URN Krčevina (Rt 13 - 7)</t>
  </si>
  <si>
    <t>PUP za urbanistično zasnovo</t>
  </si>
  <si>
    <t>S-17 Partizan spremembe in dopolnitve (St 10 - 9 del)</t>
  </si>
  <si>
    <t>URN za pokopališče (Po 4 - KE)</t>
  </si>
  <si>
    <t>URN za rob Pohorja (Ra 6 - Z)</t>
  </si>
  <si>
    <t>URN za  center Malečnika</t>
  </si>
  <si>
    <t>ZN za del S - 27 (M.Konšak) Te 3 - 5</t>
  </si>
  <si>
    <t>Sprememba in dopol. ZN za del S - 8 - Pristan (Rt 5 - SD</t>
  </si>
  <si>
    <t>Drugi PIA</t>
  </si>
  <si>
    <t>ZN za Po 8 - C - ob vozlišču AC</t>
  </si>
  <si>
    <t>Regijski park Pohorje - sofinanciranje</t>
  </si>
  <si>
    <t>ZN ob Cesti Proletarskih brigad (St 9 - S, St 16 - S)</t>
  </si>
  <si>
    <t>Krajinski park Drava in Brest. jezero - sofinanciranje</t>
  </si>
  <si>
    <t>Dogoše,Limbuš)</t>
  </si>
  <si>
    <t>PIA za izvenmestna naselja (Razvanje,Bresternica,</t>
  </si>
  <si>
    <t>S - 10 (Vinarje)</t>
  </si>
  <si>
    <t>ZN Šolska,Čufarjeva</t>
  </si>
  <si>
    <t>ZN Nasipna, sever (Ta 3 - C)</t>
  </si>
  <si>
    <t>ZN Šarhova (St 9 - S)</t>
  </si>
  <si>
    <t>ZN Počehova</t>
  </si>
  <si>
    <t>URN Bresternica "motel"</t>
  </si>
  <si>
    <t>URN Hidromontaža (Rt 9 - S)</t>
  </si>
  <si>
    <t>ZN ob Adamičevi ul. (St 13 - Z)</t>
  </si>
  <si>
    <t>ZN Certus (Ta 3 - C/del)</t>
  </si>
  <si>
    <t>ZN Damiševo naselje - del (St 11 - P)</t>
  </si>
  <si>
    <t>URN Stražun (Po 13 - Z)</t>
  </si>
  <si>
    <t>URN Piramida (Rt 16 - Z)</t>
  </si>
  <si>
    <t>URN Ob Ruški c. - revitalizacija (St 1 - SD)</t>
  </si>
  <si>
    <t>URN Ta 3 - C - Nasipna - jug</t>
  </si>
  <si>
    <t>ZN Po + E22 7, 10, 11 - deli</t>
  </si>
  <si>
    <t>ZN Te 6 - C</t>
  </si>
  <si>
    <t>Strokovne podlage, delavnice, geodetski načrti</t>
  </si>
  <si>
    <t>Geoinformacijska podpora</t>
  </si>
  <si>
    <t>OŠ Draga Kobala</t>
  </si>
  <si>
    <t>OŠ Martina Konšaka</t>
  </si>
  <si>
    <t xml:space="preserve">OŠ Angela Besednjaka </t>
  </si>
  <si>
    <t>Lutkovno gledališče</t>
  </si>
  <si>
    <t>Novogradnja*</t>
  </si>
  <si>
    <t>*Leasing</t>
  </si>
  <si>
    <t>Slovensko narodno gledališče</t>
  </si>
  <si>
    <t>Obnova in rekonstrukcija stare dvorane (IV. faza)</t>
  </si>
  <si>
    <t>Zdravstveni dom, Svetozarevska ulica</t>
  </si>
  <si>
    <t xml:space="preserve">*Leasing </t>
  </si>
  <si>
    <t>Dom za starejše osebe</t>
  </si>
  <si>
    <t>Izgradnja tretjega doma ob Panonski ulici na Teznu*</t>
  </si>
  <si>
    <t>*Kredit v letu</t>
  </si>
  <si>
    <t>Javni zavod Športni center</t>
  </si>
  <si>
    <t>Večnamenski veliki bazen v Pristanu</t>
  </si>
  <si>
    <t>Javni športni objekt MŠD Branik</t>
  </si>
  <si>
    <t>Osrednji stadion v Ljudskem vrtu</t>
  </si>
  <si>
    <t>Javni zavod Dvorana Tabor</t>
  </si>
  <si>
    <t>Športno društvo Studenci</t>
  </si>
  <si>
    <t>Večnamenska športna dvorana na Studencih s telovadnico</t>
  </si>
  <si>
    <t>9.</t>
  </si>
  <si>
    <t>Večnamen. Ledna dvorana s streliščem in kegljiščem</t>
  </si>
  <si>
    <t>Večnamen. športna dvorana na Malem stadionu v LV</t>
  </si>
  <si>
    <t>Vošnjakova 1</t>
  </si>
  <si>
    <t>Ureditev prostorov za sod. poslov. policijske postaje</t>
  </si>
  <si>
    <t>Maistrov trg 3</t>
  </si>
  <si>
    <t>Zagrebška 20</t>
  </si>
  <si>
    <t>Ureditev prostorov za višjo gostinsko šolo</t>
  </si>
  <si>
    <t>Pobreška cesta 20</t>
  </si>
  <si>
    <t>Prenova zgradbe</t>
  </si>
  <si>
    <t>Taborska ulica 10</t>
  </si>
  <si>
    <t>Koroška c.24 in Gospejna ul. 2</t>
  </si>
  <si>
    <t>Vetrinjska ul. 30</t>
  </si>
  <si>
    <t>Gradnja ABC ceste</t>
  </si>
  <si>
    <t>Izdelava programa opremljanja stavbnih zemljišč</t>
  </si>
  <si>
    <t>10.</t>
  </si>
  <si>
    <t xml:space="preserve">Študija prometnih obremenitev </t>
  </si>
  <si>
    <t>Izdelava banke cestnih podatkov</t>
  </si>
  <si>
    <t>Obnova in vzdržev. rač. in program. opr. za potrebe MU</t>
  </si>
  <si>
    <t>Razvojni projekti</t>
  </si>
  <si>
    <t>Projektno - tehnična dokumentacija</t>
  </si>
  <si>
    <t>Izgradnja nadomestne telovadnice</t>
  </si>
  <si>
    <t xml:space="preserve">OŠ Franca  Rozmana Staneta </t>
  </si>
  <si>
    <t>Izgradnja telovadnice za potrebe dveh šol</t>
  </si>
  <si>
    <t>Dograditev šolske telovadnice</t>
  </si>
  <si>
    <t>SGBŠ Maribor,enota Tabor</t>
  </si>
  <si>
    <t>Pokrajinski muzej</t>
  </si>
  <si>
    <t>Celovita obnova gradu</t>
  </si>
  <si>
    <t>Umetnostna galerija</t>
  </si>
  <si>
    <t>Adaptacija in dograditev Umetnostne galerije</t>
  </si>
  <si>
    <t>Sodni stolp</t>
  </si>
  <si>
    <t>Obnova in ureditev okolja</t>
  </si>
  <si>
    <t>Izdelava projektne dokumentacije</t>
  </si>
  <si>
    <t>Prodaja IC Pekre</t>
  </si>
  <si>
    <t>Izgradnja objekta</t>
  </si>
  <si>
    <t>0501</t>
  </si>
  <si>
    <t>Investicijska in projektna dokumentacija</t>
  </si>
  <si>
    <t>Dosedanji stroški neposredno-nespecificirano</t>
  </si>
  <si>
    <t>Svetov.inžen., komunal.prisp.,dr.spremljajoči str., rezerva</t>
  </si>
  <si>
    <t>Gradbena,obrtniška in instalacijska dela</t>
  </si>
  <si>
    <t>Oprema,odrska tehnika in scenska oprema</t>
  </si>
  <si>
    <t>Svetovalni inženiring in drugi spremljajoči stroški</t>
  </si>
  <si>
    <t>Odrska oprema</t>
  </si>
  <si>
    <t>Oprema</t>
  </si>
  <si>
    <t>Ureditev okolja in komunalni priključki</t>
  </si>
  <si>
    <t>Investicijska in projektna dokumentacija, svetov.inžen.</t>
  </si>
  <si>
    <t>Komunalno opremljeno zemljišče</t>
  </si>
  <si>
    <t>Oprema z drobnim inventarjem</t>
  </si>
  <si>
    <t>Rezerva</t>
  </si>
  <si>
    <t>st.c.1.9.00</t>
  </si>
  <si>
    <t>st.c.30.4.00</t>
  </si>
  <si>
    <t>st.c.31.5.99</t>
  </si>
  <si>
    <t>Gradbena dela</t>
  </si>
  <si>
    <t>Ostali stroški</t>
  </si>
  <si>
    <t>Investicijska in projekt.dokumentacija,svetov.inženiring</t>
  </si>
  <si>
    <t>Gradbena, obrtniška in instalacijska dela</t>
  </si>
  <si>
    <t>Tehnična dokument. in svetovalni inženiring</t>
  </si>
  <si>
    <t>st.c.05/01</t>
  </si>
  <si>
    <t>st.c.12/99</t>
  </si>
  <si>
    <t>st.c.</t>
  </si>
  <si>
    <t>11.</t>
  </si>
  <si>
    <t>0402</t>
  </si>
  <si>
    <t>0403</t>
  </si>
  <si>
    <t>0405</t>
  </si>
  <si>
    <t>0407</t>
  </si>
  <si>
    <t>0406</t>
  </si>
  <si>
    <t>1002</t>
  </si>
  <si>
    <t>2002</t>
  </si>
  <si>
    <t>2003</t>
  </si>
  <si>
    <t>21</t>
  </si>
  <si>
    <t>1801</t>
  </si>
  <si>
    <t>1402</t>
  </si>
  <si>
    <t>Real.do</t>
  </si>
  <si>
    <t xml:space="preserve">SKUPAJ </t>
  </si>
  <si>
    <t>Ustan.lokalne geodetske službe in Reg.geoinf.centra</t>
  </si>
  <si>
    <t>Razvoj Geoinformacijske infrastrukture</t>
  </si>
  <si>
    <t>Pretok in izmenjava podatkov RS-MOM-GIS</t>
  </si>
  <si>
    <t>Priprava pravno formalnih predpisov</t>
  </si>
  <si>
    <t>Razvoj projekta e-mesto</t>
  </si>
  <si>
    <t>Izobraževanje</t>
  </si>
  <si>
    <t>I.</t>
  </si>
  <si>
    <t>II.</t>
  </si>
  <si>
    <t>III.</t>
  </si>
  <si>
    <t>1521- 20</t>
  </si>
  <si>
    <t>1521- 15</t>
  </si>
  <si>
    <t>Tomšičeva ulica</t>
  </si>
  <si>
    <t>1521-03</t>
  </si>
  <si>
    <t>1521- 02</t>
  </si>
  <si>
    <t>1521- 09</t>
  </si>
  <si>
    <t>1521- 10</t>
  </si>
  <si>
    <t>1521- 16</t>
  </si>
  <si>
    <t>1521- 23</t>
  </si>
  <si>
    <t>1521- 14</t>
  </si>
  <si>
    <t>1521- 11</t>
  </si>
  <si>
    <t>1521- 21</t>
  </si>
  <si>
    <t>1521- 25</t>
  </si>
  <si>
    <t>1521- 26</t>
  </si>
  <si>
    <t>1521- 27</t>
  </si>
  <si>
    <t>1521- 28</t>
  </si>
  <si>
    <t>1521- 29</t>
  </si>
  <si>
    <t>1521- 30</t>
  </si>
  <si>
    <t>1521- 31</t>
  </si>
  <si>
    <t>1521- 32</t>
  </si>
  <si>
    <t>1521- 33</t>
  </si>
  <si>
    <t>1521- 08</t>
  </si>
  <si>
    <t>1521- 12</t>
  </si>
  <si>
    <t>Pohorska cesta</t>
  </si>
  <si>
    <t>Mladinska ulica</t>
  </si>
  <si>
    <t>Gosposvetska cesta</t>
  </si>
  <si>
    <t>Gledališka ulica</t>
  </si>
  <si>
    <t>Studenška brv</t>
  </si>
  <si>
    <t>Prešernova ulica</t>
  </si>
  <si>
    <t>Ulica Kneza Koclja</t>
  </si>
  <si>
    <t>Valvazorjeva ulica</t>
  </si>
  <si>
    <t>Ulica Pariške komune</t>
  </si>
  <si>
    <t>Titova cesta</t>
  </si>
  <si>
    <t>Kardeljeva</t>
  </si>
  <si>
    <t>Ulica Veljka Vlahoviča</t>
  </si>
  <si>
    <t xml:space="preserve">Šentiljska </t>
  </si>
  <si>
    <t>Ulica kraljeviča Marka</t>
  </si>
  <si>
    <t>1531-02</t>
  </si>
  <si>
    <t>1531- 01</t>
  </si>
  <si>
    <t>1522- 0105</t>
  </si>
  <si>
    <t>1522-0106</t>
  </si>
  <si>
    <t>1522-0107</t>
  </si>
  <si>
    <t>1522-020303</t>
  </si>
  <si>
    <t>1522- 0201</t>
  </si>
  <si>
    <t>1522- 0202</t>
  </si>
  <si>
    <t>1522- 020304</t>
  </si>
  <si>
    <t>1460- 01</t>
  </si>
  <si>
    <t>1535- 01</t>
  </si>
  <si>
    <t>1535- 02</t>
  </si>
  <si>
    <t>1535- 04</t>
  </si>
  <si>
    <t>1510- 01</t>
  </si>
  <si>
    <t>1510- 02</t>
  </si>
  <si>
    <t>1510- 03</t>
  </si>
  <si>
    <t>1510- 04</t>
  </si>
  <si>
    <t>1510- 05</t>
  </si>
  <si>
    <t>1510- 06</t>
  </si>
  <si>
    <t>1510- 09</t>
  </si>
  <si>
    <t>1511- 01</t>
  </si>
  <si>
    <t>1511- 03</t>
  </si>
  <si>
    <t>1511- 04</t>
  </si>
  <si>
    <t>1511- 05</t>
  </si>
  <si>
    <t>1511- 02</t>
  </si>
  <si>
    <t>1511- 06</t>
  </si>
  <si>
    <t>1511- 07</t>
  </si>
  <si>
    <t>1512- 01</t>
  </si>
  <si>
    <t>1512- 02</t>
  </si>
  <si>
    <t>1512- 03</t>
  </si>
  <si>
    <t>1514- 01</t>
  </si>
  <si>
    <t>1514- 02</t>
  </si>
  <si>
    <t>1514- 03</t>
  </si>
  <si>
    <t>1514- 04</t>
  </si>
  <si>
    <t>1514- 05</t>
  </si>
  <si>
    <t>1514- 07</t>
  </si>
  <si>
    <t>1514- 08</t>
  </si>
  <si>
    <t>1514- 09</t>
  </si>
  <si>
    <t>Sprehajalna pot ob Dravi, Bettetova ul.,Cesta Prolet.B.,</t>
  </si>
  <si>
    <t>Kamniška ulica, Knafličeva ulica, Koresova ulica,</t>
  </si>
  <si>
    <t xml:space="preserve">Ljubljanska ulica, Malečnik (na Gorco), na trati, Ob </t>
  </si>
  <si>
    <t>Železnici, Ptujska cesta, Kamnica, Bresternica, Ghegova</t>
  </si>
  <si>
    <t>ulica, pokopališča za male živali, lokacije za ločeno</t>
  </si>
  <si>
    <t>zbiranje odpadkov,...</t>
  </si>
  <si>
    <t>Pekrski potok, Vrbanski plato, Ertlov gozdič, Frankolovska</t>
  </si>
  <si>
    <t>ulica, Za tremi ribniki (Mestni park), Pod pohorsko vzp.,...</t>
  </si>
  <si>
    <t>Slomškov trg</t>
  </si>
  <si>
    <t>1530-03</t>
  </si>
  <si>
    <t>Vlaganje v posodobitev mariborskih tržnic: Kidričev
trg, Tabor, Vodnikov trg</t>
  </si>
  <si>
    <t>1515-01</t>
  </si>
  <si>
    <t>1515-0101</t>
  </si>
  <si>
    <t>1515- 0106</t>
  </si>
  <si>
    <t>1515- 0105</t>
  </si>
  <si>
    <t>1515-0107</t>
  </si>
  <si>
    <t>1515- 02</t>
  </si>
  <si>
    <t>1515-0208</t>
  </si>
  <si>
    <t>1515- 0209</t>
  </si>
  <si>
    <t>1515- 0207</t>
  </si>
  <si>
    <t>1515-03</t>
  </si>
  <si>
    <t>1515- 04</t>
  </si>
  <si>
    <t>1515- 0405</t>
  </si>
  <si>
    <t>1515-0406</t>
  </si>
  <si>
    <t>1515- 07</t>
  </si>
  <si>
    <t>1515- 08</t>
  </si>
  <si>
    <t>IV.</t>
  </si>
  <si>
    <t>Prostorski izvedbeni akti</t>
  </si>
  <si>
    <t>Prostorske sestavine planov</t>
  </si>
  <si>
    <t>Strokovne podlage</t>
  </si>
  <si>
    <t>Gradnje, rekonstrukcije in obnove cest</t>
  </si>
  <si>
    <t>Izgradnja kanalizacije</t>
  </si>
  <si>
    <t>Ureditev parkovnih in ostalih površin</t>
  </si>
  <si>
    <t>Izgradnja in obnova osnovnih šol</t>
  </si>
  <si>
    <t>Izgradnja in obnova objektov kulturnih zav.</t>
  </si>
  <si>
    <t>Izgradnja zobozdravstvenih ambulant</t>
  </si>
  <si>
    <t>Izgradnja doma za starejše občane</t>
  </si>
  <si>
    <t>Izgradnja in obnova športnih objektov</t>
  </si>
  <si>
    <t>Izgradnja in obnova upravnih prostorov</t>
  </si>
  <si>
    <t>Ureditev poslovnih prostorov</t>
  </si>
  <si>
    <t>Geoinformacijski sistem občine</t>
  </si>
  <si>
    <t xml:space="preserve">Obnova računalniške in programske </t>
  </si>
  <si>
    <t>opreme mestne uprave</t>
  </si>
  <si>
    <t xml:space="preserve">  PROSTORSKO NAČRTOVANJE</t>
  </si>
  <si>
    <t xml:space="preserve"> GOSPODARJENJE S STAVBN. ZEMLJIŠČI </t>
  </si>
  <si>
    <t>Izgradnja in obnova vodovodn. omrežja</t>
  </si>
  <si>
    <t xml:space="preserve"> SPLOŠNA INFRASTRUKTURA</t>
  </si>
  <si>
    <t xml:space="preserve"> </t>
  </si>
  <si>
    <r>
      <t>MČ Tezno</t>
    </r>
    <r>
      <rPr>
        <i/>
        <sz val="12"/>
        <rFont val="Arial"/>
        <family val="2"/>
      </rPr>
      <t xml:space="preserve"> (Šercerjeve brigade, Župančičeva, Romihova, Prekmurska del, Miklavška, Vidičeva, Tuškova, Roška, Štrekljeva, Kragujevskih žrtev, Vrablova, Panonska, Zagrebška, Ulica heroja Nandeta)</t>
    </r>
  </si>
  <si>
    <r>
      <t xml:space="preserve">MČ Pobrežje </t>
    </r>
    <r>
      <rPr>
        <i/>
        <sz val="12"/>
        <rFont val="Arial"/>
        <family val="2"/>
      </rPr>
      <t>(Goce Delčeva, Šolska, del  Železnikove, ulica Štrauhovih, Malgajeva, Gajeva, Belokrajnska, Heroja Vojka, Ipavčeva, Finžgarjeva, Črnogorska, Ob gozdu, Makedonska, Murnikova)</t>
    </r>
  </si>
  <si>
    <r>
      <t>MČ Radvanje</t>
    </r>
    <r>
      <rPr>
        <i/>
        <sz val="12"/>
        <rFont val="Arial"/>
        <family val="2"/>
      </rPr>
      <t xml:space="preserve"> (Begova, Kovičeva, Bratov Lešnik, Beraničeva, Pot k Mlinu del, Rožnodolska, Bratov Mernik, Beraničeva del, Ulica Saše Deva, Kosova, Bezjakova, Ulica Jelenčevih, Ipavčeva)</t>
    </r>
  </si>
  <si>
    <r>
      <t xml:space="preserve">MČ Ivan Cankar </t>
    </r>
    <r>
      <rPr>
        <i/>
        <sz val="12"/>
        <rFont val="Arial"/>
        <family val="2"/>
      </rPr>
      <t>(Prisojna del, Košaški dol - II faza, Einspilerjeva, Krčevinska, Košaški dol - III faza, Na prehodu)</t>
    </r>
  </si>
  <si>
    <r>
      <t xml:space="preserve">MČ Studenci </t>
    </r>
    <r>
      <rPr>
        <i/>
        <sz val="12"/>
        <rFont val="Arial"/>
        <family val="2"/>
      </rPr>
      <t>(Šarhova del, Engelsova del)</t>
    </r>
  </si>
  <si>
    <r>
      <t>MČ Center (</t>
    </r>
    <r>
      <rPr>
        <i/>
        <sz val="12"/>
        <rFont val="Arial"/>
        <family val="2"/>
      </rPr>
      <t>Ribniška, Za tremi ribniki, Terčeva, Na vrh, Vezna pot)</t>
    </r>
  </si>
  <si>
    <t>V.</t>
  </si>
  <si>
    <t>VI.</t>
  </si>
  <si>
    <t xml:space="preserve"> KOMUNALNA INFRASTRUKTURA</t>
  </si>
  <si>
    <t xml:space="preserve"> STANOVANJSKO GOSPODARSTVO</t>
  </si>
  <si>
    <t xml:space="preserve"> DRUŽBENA INFRASTRUKTURA</t>
  </si>
  <si>
    <t xml:space="preserve"> Gradnja vrtcev</t>
  </si>
  <si>
    <t xml:space="preserve"> Izgradnja in obnova osnovnih šol</t>
  </si>
  <si>
    <t xml:space="preserve"> Izgradnja in obnova objektov kulturnih zav.</t>
  </si>
  <si>
    <t xml:space="preserve"> Izgradnja zobozdravstvenih ambulant</t>
  </si>
  <si>
    <t xml:space="preserve"> Izgradnja doma za starejše občane</t>
  </si>
  <si>
    <t xml:space="preserve"> Izgradnja in obnova športnih objektov</t>
  </si>
  <si>
    <t xml:space="preserve"> OSTALO</t>
  </si>
  <si>
    <t xml:space="preserve"> Izgradnja in obnova upravnih prostorov</t>
  </si>
  <si>
    <t xml:space="preserve"> Ureditev poslovnih prostorov</t>
  </si>
  <si>
    <t xml:space="preserve"> Geoinformacijski sistem občine</t>
  </si>
  <si>
    <t xml:space="preserve"> Obnova računalniške in programske </t>
  </si>
  <si>
    <t xml:space="preserve"> opreme mestne uprave</t>
  </si>
  <si>
    <t xml:space="preserve"> Izgradnja in obnova reševalnega centra</t>
  </si>
  <si>
    <t>PROSTORSKO NAČRTOVANJE</t>
  </si>
  <si>
    <t>KOMUNALNA INFRASTRUKTURA</t>
  </si>
  <si>
    <t xml:space="preserve"> Ceste</t>
  </si>
  <si>
    <t xml:space="preserve"> Promet</t>
  </si>
  <si>
    <t xml:space="preserve"> Komunalna energetika</t>
  </si>
  <si>
    <t xml:space="preserve"> Okolje in prostor</t>
  </si>
  <si>
    <t xml:space="preserve"> Ravnanje z odpadki</t>
  </si>
  <si>
    <t>VII.</t>
  </si>
  <si>
    <t>Ceste</t>
  </si>
  <si>
    <t xml:space="preserve"> Promet </t>
  </si>
  <si>
    <t>Komunalna energetika</t>
  </si>
  <si>
    <t>Ravnanje z odpadki</t>
  </si>
  <si>
    <t>Nakup  novih poslovnih prostorov</t>
  </si>
  <si>
    <t>Pridobitev prostorov</t>
  </si>
  <si>
    <t>Gradnja plinovodov in toplovodov</t>
  </si>
  <si>
    <t>1031- 06</t>
  </si>
  <si>
    <t>Cesta Proletarskih brigad</t>
  </si>
  <si>
    <t>1522-0108</t>
  </si>
  <si>
    <t>Glavna cesta G1 Bresternica</t>
  </si>
  <si>
    <t>Ureditev JR, odkupi</t>
  </si>
  <si>
    <t>KS Limbuš</t>
  </si>
  <si>
    <t>Lokalni vodovodi</t>
  </si>
  <si>
    <t xml:space="preserve">MČ Pobrežje- II. faza Zrkovska </t>
  </si>
  <si>
    <t>MČ Studenci-program Koroški m.,Obrežna,Damiš.nas.</t>
  </si>
  <si>
    <t>1511-09</t>
  </si>
  <si>
    <t>Sanacija kanalizacij</t>
  </si>
  <si>
    <t>Izgradnja nadom. prostorov za spec. Zobozdravstvo</t>
  </si>
  <si>
    <t>ET,Pri,Am</t>
  </si>
  <si>
    <t>DT,Pri</t>
  </si>
  <si>
    <t>ET,Up,Am,DT</t>
  </si>
  <si>
    <t>Int,Kredit,Leas.</t>
  </si>
  <si>
    <t>Komunalno opremljanje stavbnih zemljišč</t>
  </si>
  <si>
    <t>1512- 08</t>
  </si>
  <si>
    <t>Prodaja,Leas.,Sofin.min.</t>
  </si>
  <si>
    <t>Pridobivanje neprofitnih stanovanj</t>
  </si>
  <si>
    <t>Pridobivanje socialnih stanovanj</t>
  </si>
  <si>
    <t>Ribiška ulica, Poljane S-16, Martin Konšak-S37</t>
  </si>
  <si>
    <t>Investicijsko vzdrževanje objektov</t>
  </si>
  <si>
    <t>v 000 SIT</t>
  </si>
  <si>
    <t>URN Ljudski vrt</t>
  </si>
  <si>
    <t>Strokovne podlage za URN za PPC TAM-Tezno</t>
  </si>
  <si>
    <t>Pripravljalna dela in odškodnine</t>
  </si>
  <si>
    <t>Ureditev zunajmestnih cest-asfaltne prevleke</t>
  </si>
  <si>
    <t>1521- 17</t>
  </si>
  <si>
    <t>Ureditev vinskih cest</t>
  </si>
  <si>
    <t>KOMUNALNA HIDROTEHNIKA</t>
  </si>
  <si>
    <t>MČ Radvanje II.faza izgradnje</t>
  </si>
  <si>
    <t>Dokumentacija za prenovo mestnega jedra</t>
  </si>
  <si>
    <t>Leasing</t>
  </si>
  <si>
    <t>JMMSS</t>
  </si>
  <si>
    <t>Int.</t>
  </si>
  <si>
    <t>Delovno gradivo  19.10.2001</t>
  </si>
  <si>
    <t>1520- 01</t>
  </si>
  <si>
    <t>1520- 03</t>
  </si>
  <si>
    <t>1520- 04</t>
  </si>
  <si>
    <t>1520-06</t>
  </si>
  <si>
    <t>1520- 07</t>
  </si>
  <si>
    <t>1520- 08</t>
  </si>
  <si>
    <t xml:space="preserve"> KOMUNALNA HIDROTEHNIKA</t>
  </si>
  <si>
    <t>Manjše kanalizacije po MČ in KS</t>
  </si>
  <si>
    <t>Deponija komunalnih odpadkov Pobrežje</t>
  </si>
  <si>
    <t>Ostalo</t>
  </si>
  <si>
    <t>Gosposka ul.7</t>
  </si>
  <si>
    <t>2002 - 2005</t>
  </si>
  <si>
    <t>RAZVOJNI PROGRAM MESTNE OBČINE MARIBOR ZA OBDOBJE 2002-2005</t>
  </si>
  <si>
    <t>Čistilna naprava, kolektor in program voda</t>
  </si>
  <si>
    <t>Izgradnja centralne čistilne naprave in kolektorja</t>
  </si>
  <si>
    <t xml:space="preserve">Izgradnja vodovodov-sprem.ob izgrad.kanal.v MČ in KS </t>
  </si>
  <si>
    <t>Objekt Union</t>
  </si>
  <si>
    <t>Celovita obnova dvorane in pomožnih prostorov</t>
  </si>
  <si>
    <t>CČN, kolektor in program voda</t>
  </si>
  <si>
    <t xml:space="preserve">STAVBNA ZEMLJIŠČA </t>
  </si>
  <si>
    <t xml:space="preserve">Nakup  nezazidanih stavbnih zemljišč </t>
  </si>
  <si>
    <t xml:space="preserve">Pri,AM, namenska </t>
  </si>
  <si>
    <t>sredstva, kredit</t>
  </si>
  <si>
    <t>VODOVODI</t>
  </si>
  <si>
    <t xml:space="preserve">Izgradnja novih zajetij </t>
  </si>
  <si>
    <t>Izgr. in obnova vodov. omrežja po 7-letnem programu</t>
  </si>
  <si>
    <t>IZGRADNJA KANALIZACIJE</t>
  </si>
  <si>
    <t xml:space="preserve">DT,pri, namenska </t>
  </si>
  <si>
    <t>sredstva</t>
  </si>
  <si>
    <t>Int sof, min,</t>
  </si>
  <si>
    <t>Obnova vrtca za potrebe šole</t>
  </si>
  <si>
    <t>Int.,sof. min,leasing</t>
  </si>
  <si>
    <t>Odplačilo kredita</t>
  </si>
  <si>
    <t>Ureditev propustov in opornih zidov</t>
  </si>
  <si>
    <t>1531-03</t>
  </si>
  <si>
    <t>Rekonstrukcija pločnikov,trgov, koles.stez</t>
  </si>
  <si>
    <t>Pripravljalna dela in projektna dokumentacija</t>
  </si>
  <si>
    <t>AC - lokalne ceste, priključne ceste</t>
  </si>
  <si>
    <t>Invrsticijsko vzdrževanje</t>
  </si>
  <si>
    <t>Odplačilo leasinga</t>
  </si>
  <si>
    <t>Investicijsko vzdrževanje</t>
  </si>
  <si>
    <t>Celovita sanacija objekta</t>
  </si>
  <si>
    <t>Kulturni dom Kamnica</t>
  </si>
  <si>
    <t>V letu 2002 leasing</t>
  </si>
  <si>
    <t>Dobiček JZ (lekarne)</t>
  </si>
  <si>
    <t>Nakup opreme</t>
  </si>
  <si>
    <t>Kredit v višini 300 mio SIT</t>
  </si>
  <si>
    <t>KOM. OPREMLJANJE STAVBNIH ZEMLJIŠČ</t>
  </si>
  <si>
    <t>0810</t>
  </si>
  <si>
    <t>Investicijsko vzdrževanje vrtcev</t>
  </si>
  <si>
    <t>Predšolska vzgoja</t>
  </si>
  <si>
    <t>12.</t>
  </si>
  <si>
    <t>KOM.OPREMLJANJE STAVBNIH ZEMLJIŠČ</t>
  </si>
  <si>
    <t>VIII.</t>
  </si>
  <si>
    <t xml:space="preserve"> Predšolska vzgoja</t>
  </si>
  <si>
    <t>MSŠ RS</t>
  </si>
  <si>
    <t>MZ RS</t>
  </si>
  <si>
    <t>Opomba: odplačilo leasinga in kredita - zneski so posebaj prikazani in niso všteti v skupne zneske</t>
  </si>
  <si>
    <t>Izgradnja Veslaškega centra</t>
  </si>
  <si>
    <t>V - vodovod,                                     Up - uporabnina</t>
  </si>
  <si>
    <t>T - toplovod,                                     DT - državna taksa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</si>
</sst>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SIT&quot;"/>
    <numFmt numFmtId="165" formatCode="#,##0\ _S_I_T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4"/>
      <name val="Times New Roman CE"/>
      <family val="1"/>
    </font>
    <font>
      <i/>
      <sz val="14"/>
      <name val="Times New Roman CE"/>
      <family val="1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 quotePrefix="1">
      <alignment horizontal="center"/>
    </xf>
    <xf numFmtId="3" fontId="9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2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9" fillId="3" borderId="1" xfId="0" applyFont="1" applyFill="1" applyBorder="1" applyAlignment="1" quotePrefix="1">
      <alignment/>
    </xf>
    <xf numFmtId="0" fontId="9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/>
    </xf>
    <xf numFmtId="0" fontId="12" fillId="0" borderId="1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center"/>
    </xf>
    <xf numFmtId="3" fontId="11" fillId="2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49" fontId="15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/>
    </xf>
    <xf numFmtId="0" fontId="12" fillId="0" borderId="1" xfId="0" applyFont="1" applyFill="1" applyBorder="1" applyAlignment="1" quotePrefix="1">
      <alignment/>
    </xf>
    <xf numFmtId="3" fontId="16" fillId="3" borderId="1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 quotePrefix="1">
      <alignment/>
    </xf>
    <xf numFmtId="3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/>
    </xf>
    <xf numFmtId="0" fontId="13" fillId="0" borderId="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 horizontal="center"/>
    </xf>
    <xf numFmtId="0" fontId="9" fillId="0" borderId="1" xfId="0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3" fontId="19" fillId="3" borderId="1" xfId="0" applyNumberFormat="1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wrapText="1"/>
    </xf>
    <xf numFmtId="3" fontId="19" fillId="3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 quotePrefix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0" fontId="9" fillId="6" borderId="1" xfId="0" applyFont="1" applyFill="1" applyBorder="1" applyAlignment="1" quotePrefix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3" fontId="6" fillId="6" borderId="1" xfId="0" applyNumberFormat="1" applyFont="1" applyFill="1" applyBorder="1" applyAlignment="1">
      <alignment/>
    </xf>
    <xf numFmtId="3" fontId="6" fillId="6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6" borderId="1" xfId="0" applyFont="1" applyFill="1" applyBorder="1" applyAlignment="1" quotePrefix="1">
      <alignment/>
    </xf>
    <xf numFmtId="0" fontId="9" fillId="6" borderId="1" xfId="0" applyFont="1" applyFill="1" applyBorder="1" applyAlignment="1">
      <alignment/>
    </xf>
    <xf numFmtId="3" fontId="12" fillId="6" borderId="1" xfId="0" applyNumberFormat="1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3" fontId="12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/>
    </xf>
    <xf numFmtId="3" fontId="11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/>
    </xf>
    <xf numFmtId="0" fontId="9" fillId="5" borderId="1" xfId="0" applyFont="1" applyFill="1" applyBorder="1" applyAlignment="1" quotePrefix="1">
      <alignment/>
    </xf>
    <xf numFmtId="0" fontId="9" fillId="5" borderId="1" xfId="0" applyFont="1" applyFill="1" applyBorder="1" applyAlignment="1">
      <alignment/>
    </xf>
    <xf numFmtId="3" fontId="12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quotePrefix="1">
      <alignment/>
    </xf>
    <xf numFmtId="0" fontId="1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/>
    </xf>
    <xf numFmtId="3" fontId="1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 quotePrefix="1">
      <alignment horizontal="center"/>
    </xf>
    <xf numFmtId="0" fontId="19" fillId="2" borderId="1" xfId="0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9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 quotePrefix="1">
      <alignment/>
    </xf>
    <xf numFmtId="3" fontId="21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4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3" fontId="18" fillId="6" borderId="1" xfId="0" applyNumberFormat="1" applyFont="1" applyFill="1" applyBorder="1" applyAlignment="1">
      <alignment/>
    </xf>
    <xf numFmtId="3" fontId="16" fillId="6" borderId="1" xfId="0" applyNumberFormat="1" applyFont="1" applyFill="1" applyBorder="1" applyAlignment="1">
      <alignment horizontal="center"/>
    </xf>
    <xf numFmtId="3" fontId="16" fillId="6" borderId="1" xfId="0" applyNumberFormat="1" applyFont="1" applyFill="1" applyBorder="1" applyAlignment="1">
      <alignment/>
    </xf>
    <xf numFmtId="3" fontId="19" fillId="6" borderId="1" xfId="0" applyNumberFormat="1" applyFont="1" applyFill="1" applyBorder="1" applyAlignment="1">
      <alignment/>
    </xf>
    <xf numFmtId="3" fontId="18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/>
    </xf>
    <xf numFmtId="0" fontId="8" fillId="0" borderId="1" xfId="0" applyFont="1" applyBorder="1" applyAlignment="1">
      <alignment/>
    </xf>
    <xf numFmtId="3" fontId="12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2"/>
  <sheetViews>
    <sheetView tabSelected="1" view="pageBreakPreview" zoomScale="75" zoomScaleNormal="75" zoomScaleSheetLayoutView="75" workbookViewId="0" topLeftCell="F369">
      <selection activeCell="T388" sqref="T388"/>
    </sheetView>
  </sheetViews>
  <sheetFormatPr defaultColWidth="9.00390625" defaultRowHeight="12.75"/>
  <cols>
    <col min="1" max="1" width="5.25390625" style="9" customWidth="1"/>
    <col min="2" max="2" width="7.75390625" style="18" customWidth="1"/>
    <col min="3" max="3" width="15.625" style="9" customWidth="1"/>
    <col min="4" max="4" width="60.75390625" style="18" customWidth="1"/>
    <col min="5" max="5" width="62.00390625" style="18" customWidth="1"/>
    <col min="6" max="6" width="12.625" style="9" customWidth="1"/>
    <col min="7" max="7" width="15.125" style="18" hidden="1" customWidth="1"/>
    <col min="8" max="8" width="17.75390625" style="18" customWidth="1"/>
    <col min="9" max="9" width="10.625" style="18" hidden="1" customWidth="1"/>
    <col min="10" max="10" width="15.875" style="18" customWidth="1"/>
    <col min="11" max="11" width="16.625" style="18" customWidth="1"/>
    <col min="12" max="12" width="14.75390625" style="18" hidden="1" customWidth="1"/>
    <col min="13" max="13" width="13.625" style="18" hidden="1" customWidth="1"/>
    <col min="14" max="14" width="18.25390625" style="18" customWidth="1"/>
    <col min="15" max="15" width="14.00390625" style="18" hidden="1" customWidth="1"/>
    <col min="16" max="16" width="13.00390625" style="18" hidden="1" customWidth="1"/>
    <col min="17" max="17" width="18.625" style="18" customWidth="1"/>
    <col min="18" max="18" width="15.125" style="18" hidden="1" customWidth="1"/>
    <col min="19" max="19" width="15.25390625" style="18" hidden="1" customWidth="1"/>
    <col min="20" max="20" width="19.75390625" style="18" customWidth="1"/>
    <col min="21" max="21" width="17.00390625" style="18" hidden="1" customWidth="1"/>
    <col min="22" max="23" width="16.875" style="18" hidden="1" customWidth="1"/>
    <col min="24" max="24" width="23.125" style="18" customWidth="1"/>
    <col min="25" max="25" width="27.75390625" style="9" customWidth="1"/>
    <col min="26" max="16384" width="9.125" style="18" customWidth="1"/>
  </cols>
  <sheetData>
    <row r="1" spans="1:25" s="4" customFormat="1" ht="26.25">
      <c r="A1" s="206" t="s">
        <v>655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88"/>
      <c r="Y1" s="7" t="s">
        <v>629</v>
      </c>
    </row>
    <row r="2" spans="1:25" s="4" customFormat="1" ht="18.75" customHeight="1">
      <c r="A2" s="1"/>
      <c r="B2" s="1"/>
      <c r="C2" s="1"/>
      <c r="D2" s="1"/>
      <c r="E2" s="190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642</v>
      </c>
      <c r="X2" s="5"/>
      <c r="Y2" s="3"/>
    </row>
    <row r="3" spans="1:25" s="4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5" s="9" customFormat="1" ht="15.75" customHeight="1">
      <c r="A4" s="6" t="s">
        <v>0</v>
      </c>
      <c r="B4" s="6" t="s">
        <v>7</v>
      </c>
      <c r="C4" s="7"/>
      <c r="D4" s="7" t="s">
        <v>41</v>
      </c>
      <c r="E4" s="7"/>
      <c r="F4" s="7" t="s">
        <v>43</v>
      </c>
      <c r="G4" s="7"/>
      <c r="H4" s="7" t="s">
        <v>12</v>
      </c>
      <c r="I4" s="7" t="s">
        <v>25</v>
      </c>
      <c r="J4" s="7" t="s">
        <v>433</v>
      </c>
      <c r="K4" s="8">
        <v>2002</v>
      </c>
      <c r="L4" s="8"/>
      <c r="M4" s="8"/>
      <c r="N4" s="8">
        <v>2003</v>
      </c>
      <c r="O4" s="8"/>
      <c r="P4" s="8"/>
      <c r="Q4" s="8">
        <v>2004</v>
      </c>
      <c r="R4" s="8"/>
      <c r="S4" s="8"/>
      <c r="T4" s="8">
        <v>2005</v>
      </c>
      <c r="U4" s="8"/>
      <c r="V4" s="8"/>
      <c r="W4" s="8">
        <v>2006</v>
      </c>
      <c r="X4" s="7" t="s">
        <v>434</v>
      </c>
      <c r="Y4" s="7" t="s">
        <v>22</v>
      </c>
    </row>
    <row r="5" spans="1:25" s="9" customFormat="1" ht="16.5" customHeight="1">
      <c r="A5" s="6" t="s">
        <v>1</v>
      </c>
      <c r="B5" s="6" t="s">
        <v>8</v>
      </c>
      <c r="C5" s="7" t="s">
        <v>42</v>
      </c>
      <c r="D5" s="7" t="s">
        <v>9</v>
      </c>
      <c r="E5" s="7" t="s">
        <v>11</v>
      </c>
      <c r="F5" s="10" t="s">
        <v>45</v>
      </c>
      <c r="G5" s="7"/>
      <c r="H5" s="7" t="s">
        <v>2</v>
      </c>
      <c r="I5" s="7" t="s">
        <v>26</v>
      </c>
      <c r="J5" s="7">
        <v>2001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 t="s">
        <v>654</v>
      </c>
      <c r="Y5" s="7" t="s">
        <v>47</v>
      </c>
    </row>
    <row r="6" spans="1:25" s="9" customFormat="1" ht="15.75">
      <c r="A6" s="6"/>
      <c r="B6" s="6"/>
      <c r="C6" s="7"/>
      <c r="D6" s="7" t="s">
        <v>10</v>
      </c>
      <c r="E6" s="7"/>
      <c r="F6" s="7" t="s">
        <v>44</v>
      </c>
      <c r="G6" s="7"/>
      <c r="H6" s="7"/>
      <c r="I6" s="7"/>
      <c r="J6" s="7"/>
      <c r="K6" s="7"/>
      <c r="L6" s="7" t="s">
        <v>14</v>
      </c>
      <c r="M6" s="7" t="s">
        <v>15</v>
      </c>
      <c r="N6" s="7"/>
      <c r="O6" s="7" t="s">
        <v>14</v>
      </c>
      <c r="P6" s="7" t="s">
        <v>15</v>
      </c>
      <c r="Q6" s="7"/>
      <c r="R6" s="7" t="s">
        <v>14</v>
      </c>
      <c r="S6" s="7" t="s">
        <v>15</v>
      </c>
      <c r="T6" s="7"/>
      <c r="U6" s="7" t="s">
        <v>14</v>
      </c>
      <c r="V6" s="7" t="s">
        <v>15</v>
      </c>
      <c r="W6" s="7"/>
      <c r="X6" s="7"/>
      <c r="Y6" s="7" t="s">
        <v>13</v>
      </c>
    </row>
    <row r="7" spans="1:25" s="12" customFormat="1" ht="18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/>
      <c r="H7" s="11">
        <v>7</v>
      </c>
      <c r="I7" s="11">
        <v>8</v>
      </c>
      <c r="J7" s="11">
        <v>8</v>
      </c>
      <c r="K7" s="11">
        <v>9</v>
      </c>
      <c r="L7" s="11">
        <v>12</v>
      </c>
      <c r="M7" s="11">
        <v>13</v>
      </c>
      <c r="N7" s="11">
        <v>10</v>
      </c>
      <c r="O7" s="11">
        <v>15</v>
      </c>
      <c r="P7" s="11">
        <v>16</v>
      </c>
      <c r="Q7" s="11">
        <v>11</v>
      </c>
      <c r="R7" s="11">
        <v>18</v>
      </c>
      <c r="S7" s="11">
        <v>19</v>
      </c>
      <c r="T7" s="11">
        <v>12</v>
      </c>
      <c r="U7" s="11">
        <v>21</v>
      </c>
      <c r="V7" s="11">
        <v>22</v>
      </c>
      <c r="W7" s="11">
        <v>13</v>
      </c>
      <c r="X7" s="11">
        <v>14</v>
      </c>
      <c r="Y7" s="11">
        <v>15</v>
      </c>
    </row>
    <row r="8" spans="1:25" ht="18" hidden="1">
      <c r="A8" s="13"/>
      <c r="B8" s="14"/>
      <c r="C8" s="6"/>
      <c r="D8" s="15"/>
      <c r="E8" s="16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1:25" s="132" customFormat="1" ht="18">
      <c r="A9" s="24" t="s">
        <v>441</v>
      </c>
      <c r="B9" s="125" t="s">
        <v>303</v>
      </c>
      <c r="C9" s="126"/>
      <c r="D9" s="127" t="s">
        <v>591</v>
      </c>
      <c r="E9" s="128"/>
      <c r="F9" s="129"/>
      <c r="G9" s="128"/>
      <c r="H9" s="130"/>
      <c r="I9" s="130">
        <f>I11+I174+I300+I302+I304+I307+I310+I313+I316</f>
        <v>0</v>
      </c>
      <c r="J9" s="130"/>
      <c r="K9" s="130">
        <f>K10+K13+K47</f>
        <v>157500</v>
      </c>
      <c r="L9" s="130" t="e">
        <f aca="true" t="shared" si="0" ref="L9:T9">L10+L13+L47</f>
        <v>#VALUE!</v>
      </c>
      <c r="M9" s="130" t="e">
        <f t="shared" si="0"/>
        <v>#VALUE!</v>
      </c>
      <c r="N9" s="130">
        <f t="shared" si="0"/>
        <v>148000</v>
      </c>
      <c r="O9" s="130">
        <f t="shared" si="0"/>
        <v>0</v>
      </c>
      <c r="P9" s="130">
        <f t="shared" si="0"/>
        <v>0</v>
      </c>
      <c r="Q9" s="130">
        <f t="shared" si="0"/>
        <v>140000</v>
      </c>
      <c r="R9" s="130">
        <f t="shared" si="0"/>
        <v>0</v>
      </c>
      <c r="S9" s="130">
        <f t="shared" si="0"/>
        <v>0</v>
      </c>
      <c r="T9" s="130">
        <f t="shared" si="0"/>
        <v>140000</v>
      </c>
      <c r="U9" s="130">
        <f>U10+U13+U47</f>
        <v>0</v>
      </c>
      <c r="V9" s="130">
        <f>V10+V13+V47</f>
        <v>0</v>
      </c>
      <c r="W9" s="130">
        <f>W10+W13+W47</f>
        <v>140000</v>
      </c>
      <c r="X9" s="130">
        <f>K9+N9+Q9+T9</f>
        <v>585500</v>
      </c>
      <c r="Y9" s="131" t="s">
        <v>49</v>
      </c>
    </row>
    <row r="10" spans="1:25" ht="18">
      <c r="A10" s="13"/>
      <c r="B10" s="14"/>
      <c r="C10" s="6">
        <v>1550</v>
      </c>
      <c r="D10" s="51" t="s">
        <v>547</v>
      </c>
      <c r="E10" s="16"/>
      <c r="F10" s="17"/>
      <c r="G10" s="16"/>
      <c r="H10" s="33"/>
      <c r="I10" s="33"/>
      <c r="J10" s="33"/>
      <c r="K10" s="77">
        <f>K11+K12</f>
        <v>10000</v>
      </c>
      <c r="L10" s="77" t="e">
        <f>L11+L12</f>
        <v>#VALUE!</v>
      </c>
      <c r="M10" s="77" t="e">
        <f>M11+M12</f>
        <v>#VALUE!</v>
      </c>
      <c r="N10" s="77">
        <f>N11+N12</f>
        <v>10000</v>
      </c>
      <c r="O10" s="33"/>
      <c r="P10" s="74"/>
      <c r="Q10" s="77">
        <v>20000</v>
      </c>
      <c r="R10" s="74"/>
      <c r="S10" s="74"/>
      <c r="T10" s="77">
        <v>20000</v>
      </c>
      <c r="U10" s="74"/>
      <c r="V10" s="74"/>
      <c r="W10" s="77">
        <v>20000</v>
      </c>
      <c r="X10" s="41">
        <f>K10+N10+Q10+T10</f>
        <v>60000</v>
      </c>
      <c r="Y10" s="32"/>
    </row>
    <row r="11" spans="1:25" ht="18">
      <c r="A11" s="13"/>
      <c r="B11" s="14"/>
      <c r="C11" s="6"/>
      <c r="D11" s="49"/>
      <c r="E11" s="42" t="s">
        <v>304</v>
      </c>
      <c r="F11" s="17"/>
      <c r="G11" s="16"/>
      <c r="H11" s="42"/>
      <c r="I11" s="42"/>
      <c r="J11" s="42"/>
      <c r="K11" s="76">
        <v>10000</v>
      </c>
      <c r="L11" s="76" t="s">
        <v>305</v>
      </c>
      <c r="M11" s="76" t="s">
        <v>305</v>
      </c>
      <c r="N11" s="76">
        <v>10000</v>
      </c>
      <c r="O11" s="76" t="s">
        <v>305</v>
      </c>
      <c r="P11" s="76" t="s">
        <v>305</v>
      </c>
      <c r="Q11" s="76" t="s">
        <v>305</v>
      </c>
      <c r="R11" s="76" t="s">
        <v>305</v>
      </c>
      <c r="S11" s="76" t="s">
        <v>305</v>
      </c>
      <c r="T11" s="76" t="s">
        <v>305</v>
      </c>
      <c r="U11" s="42"/>
      <c r="V11" s="42"/>
      <c r="W11" s="42"/>
      <c r="X11" s="42"/>
      <c r="Y11" s="40"/>
    </row>
    <row r="12" spans="1:25" ht="18">
      <c r="A12" s="13"/>
      <c r="B12" s="14"/>
      <c r="C12" s="6"/>
      <c r="D12" s="49"/>
      <c r="E12" s="42" t="s">
        <v>306</v>
      </c>
      <c r="F12" s="17"/>
      <c r="G12" s="16"/>
      <c r="H12" s="42"/>
      <c r="I12" s="42"/>
      <c r="J12" s="42"/>
      <c r="K12" s="42"/>
      <c r="L12" s="42"/>
      <c r="M12" s="42"/>
      <c r="N12" s="42"/>
      <c r="O12" s="42"/>
      <c r="P12" s="42"/>
      <c r="Q12" s="76" t="s">
        <v>305</v>
      </c>
      <c r="R12" s="42"/>
      <c r="S12" s="42"/>
      <c r="T12" s="76" t="s">
        <v>305</v>
      </c>
      <c r="U12" s="42"/>
      <c r="V12" s="42"/>
      <c r="W12" s="76" t="s">
        <v>305</v>
      </c>
      <c r="X12" s="42"/>
      <c r="Y12" s="40"/>
    </row>
    <row r="13" spans="1:25" ht="18">
      <c r="A13" s="13"/>
      <c r="B13" s="14"/>
      <c r="C13" s="6">
        <v>1551</v>
      </c>
      <c r="D13" s="103" t="s">
        <v>546</v>
      </c>
      <c r="E13" s="42"/>
      <c r="F13" s="17"/>
      <c r="G13" s="16"/>
      <c r="H13" s="42"/>
      <c r="I13" s="42"/>
      <c r="J13" s="42"/>
      <c r="K13" s="41">
        <f aca="true" t="shared" si="1" ref="K13:Q13">K14+K15+K16+K17+K18+K19+K20+K21+K22+K23+K24+K25+K26+K27+K28+K29+K30+K31+K32+K33+K34+K35+K36+K37+K38+K39+K40+K41+K42+K43+K44+K45+K46</f>
        <v>97500</v>
      </c>
      <c r="L13" s="41">
        <f t="shared" si="1"/>
        <v>0</v>
      </c>
      <c r="M13" s="41">
        <f t="shared" si="1"/>
        <v>0</v>
      </c>
      <c r="N13" s="41">
        <f t="shared" si="1"/>
        <v>90000</v>
      </c>
      <c r="O13" s="41">
        <f t="shared" si="1"/>
        <v>0</v>
      </c>
      <c r="P13" s="41">
        <f t="shared" si="1"/>
        <v>0</v>
      </c>
      <c r="Q13" s="41">
        <f t="shared" si="1"/>
        <v>70000</v>
      </c>
      <c r="R13" s="42"/>
      <c r="S13" s="42"/>
      <c r="T13" s="77">
        <v>70000</v>
      </c>
      <c r="U13" s="42"/>
      <c r="V13" s="42"/>
      <c r="W13" s="77">
        <v>70000</v>
      </c>
      <c r="X13" s="41">
        <f>K13+N13+Q13+T13</f>
        <v>327500</v>
      </c>
      <c r="Y13" s="40"/>
    </row>
    <row r="14" spans="1:25" ht="18">
      <c r="A14" s="13"/>
      <c r="B14" s="14"/>
      <c r="C14" s="6"/>
      <c r="D14" s="49"/>
      <c r="E14" s="42" t="s">
        <v>307</v>
      </c>
      <c r="F14" s="17"/>
      <c r="G14" s="16"/>
      <c r="H14" s="42"/>
      <c r="I14" s="42"/>
      <c r="J14" s="42"/>
      <c r="K14" s="42">
        <v>10000</v>
      </c>
      <c r="L14" s="42"/>
      <c r="M14" s="42"/>
      <c r="N14" s="42">
        <v>8000</v>
      </c>
      <c r="O14" s="42"/>
      <c r="P14" s="42"/>
      <c r="Q14" s="76"/>
      <c r="R14" s="42"/>
      <c r="S14" s="42"/>
      <c r="T14" s="76"/>
      <c r="U14" s="42"/>
      <c r="V14" s="42"/>
      <c r="W14" s="76"/>
      <c r="X14" s="42"/>
      <c r="Y14" s="40"/>
    </row>
    <row r="15" spans="1:25" ht="18">
      <c r="A15" s="13"/>
      <c r="B15" s="14"/>
      <c r="C15" s="6"/>
      <c r="D15" s="49"/>
      <c r="E15" s="42" t="s">
        <v>308</v>
      </c>
      <c r="F15" s="17"/>
      <c r="G15" s="16"/>
      <c r="H15" s="42"/>
      <c r="I15" s="42"/>
      <c r="J15" s="42"/>
      <c r="K15" s="42">
        <v>8000</v>
      </c>
      <c r="L15" s="42"/>
      <c r="M15" s="42"/>
      <c r="N15" s="42"/>
      <c r="O15" s="42"/>
      <c r="P15" s="42"/>
      <c r="Q15" s="76"/>
      <c r="R15" s="42"/>
      <c r="S15" s="42"/>
      <c r="T15" s="76"/>
      <c r="U15" s="42"/>
      <c r="V15" s="42"/>
      <c r="W15" s="76"/>
      <c r="X15" s="42"/>
      <c r="Y15" s="40"/>
    </row>
    <row r="16" spans="1:25" ht="18">
      <c r="A16" s="13"/>
      <c r="B16" s="14"/>
      <c r="C16" s="6"/>
      <c r="D16" s="49"/>
      <c r="E16" s="42" t="s">
        <v>309</v>
      </c>
      <c r="F16" s="17"/>
      <c r="G16" s="16"/>
      <c r="H16" s="42"/>
      <c r="I16" s="42"/>
      <c r="J16" s="42"/>
      <c r="K16" s="42">
        <v>20000</v>
      </c>
      <c r="L16" s="42"/>
      <c r="M16" s="42"/>
      <c r="N16" s="42">
        <v>10000</v>
      </c>
      <c r="O16" s="42"/>
      <c r="P16" s="42"/>
      <c r="Q16" s="76"/>
      <c r="R16" s="42"/>
      <c r="S16" s="42"/>
      <c r="T16" s="76"/>
      <c r="U16" s="42"/>
      <c r="V16" s="42"/>
      <c r="W16" s="76"/>
      <c r="X16" s="42"/>
      <c r="Y16" s="40"/>
    </row>
    <row r="17" spans="1:25" ht="18">
      <c r="A17" s="13"/>
      <c r="B17" s="14"/>
      <c r="C17" s="6"/>
      <c r="D17" s="49"/>
      <c r="E17" s="42" t="s">
        <v>310</v>
      </c>
      <c r="F17" s="17"/>
      <c r="G17" s="16"/>
      <c r="H17" s="42"/>
      <c r="I17" s="42"/>
      <c r="J17" s="42"/>
      <c r="K17" s="42">
        <v>3000</v>
      </c>
      <c r="L17" s="42"/>
      <c r="M17" s="42"/>
      <c r="N17" s="42"/>
      <c r="O17" s="42"/>
      <c r="P17" s="42"/>
      <c r="Q17" s="76"/>
      <c r="R17" s="42"/>
      <c r="S17" s="42"/>
      <c r="T17" s="76"/>
      <c r="U17" s="42"/>
      <c r="V17" s="42"/>
      <c r="W17" s="76"/>
      <c r="X17" s="42"/>
      <c r="Y17" s="40"/>
    </row>
    <row r="18" spans="1:25" ht="18">
      <c r="A18" s="13"/>
      <c r="B18" s="14"/>
      <c r="C18" s="6"/>
      <c r="D18" s="49"/>
      <c r="E18" s="42" t="s">
        <v>311</v>
      </c>
      <c r="F18" s="17"/>
      <c r="G18" s="16"/>
      <c r="H18" s="42"/>
      <c r="I18" s="42"/>
      <c r="J18" s="42"/>
      <c r="K18" s="42">
        <v>3000</v>
      </c>
      <c r="L18" s="42"/>
      <c r="M18" s="42"/>
      <c r="N18" s="42"/>
      <c r="O18" s="42"/>
      <c r="P18" s="42"/>
      <c r="Q18" s="76"/>
      <c r="R18" s="42"/>
      <c r="S18" s="42"/>
      <c r="T18" s="76"/>
      <c r="U18" s="42"/>
      <c r="V18" s="42"/>
      <c r="W18" s="76"/>
      <c r="X18" s="42"/>
      <c r="Y18" s="40"/>
    </row>
    <row r="19" spans="1:25" ht="18">
      <c r="A19" s="13"/>
      <c r="B19" s="14"/>
      <c r="C19" s="6"/>
      <c r="D19" s="49"/>
      <c r="E19" s="42" t="s">
        <v>312</v>
      </c>
      <c r="F19" s="17"/>
      <c r="G19" s="16"/>
      <c r="H19" s="42"/>
      <c r="I19" s="42"/>
      <c r="J19" s="42"/>
      <c r="K19" s="42"/>
      <c r="L19" s="42"/>
      <c r="M19" s="42"/>
      <c r="N19" s="42">
        <v>5000</v>
      </c>
      <c r="O19" s="42"/>
      <c r="P19" s="42"/>
      <c r="Q19" s="76"/>
      <c r="R19" s="42"/>
      <c r="S19" s="42"/>
      <c r="T19" s="76"/>
      <c r="U19" s="42"/>
      <c r="V19" s="42"/>
      <c r="W19" s="76"/>
      <c r="X19" s="42"/>
      <c r="Y19" s="40"/>
    </row>
    <row r="20" spans="1:25" ht="18">
      <c r="A20" s="13"/>
      <c r="B20" s="14"/>
      <c r="C20" s="6"/>
      <c r="D20" s="49"/>
      <c r="E20" s="42" t="s">
        <v>630</v>
      </c>
      <c r="F20" s="17"/>
      <c r="G20" s="16"/>
      <c r="H20" s="42"/>
      <c r="I20" s="42"/>
      <c r="J20" s="42"/>
      <c r="K20" s="42">
        <v>6000</v>
      </c>
      <c r="L20" s="42"/>
      <c r="M20" s="42"/>
      <c r="N20" s="42"/>
      <c r="O20" s="42"/>
      <c r="P20" s="42"/>
      <c r="Q20" s="76"/>
      <c r="R20" s="42"/>
      <c r="S20" s="42"/>
      <c r="T20" s="76"/>
      <c r="U20" s="42"/>
      <c r="V20" s="42"/>
      <c r="W20" s="76"/>
      <c r="X20" s="42"/>
      <c r="Y20" s="40"/>
    </row>
    <row r="21" spans="1:25" ht="18">
      <c r="A21" s="13"/>
      <c r="B21" s="14"/>
      <c r="C21" s="6"/>
      <c r="D21" s="49"/>
      <c r="E21" s="42" t="s">
        <v>313</v>
      </c>
      <c r="F21" s="17"/>
      <c r="G21" s="16"/>
      <c r="H21" s="42"/>
      <c r="I21" s="42"/>
      <c r="J21" s="42"/>
      <c r="K21" s="42">
        <v>8000</v>
      </c>
      <c r="L21" s="42"/>
      <c r="M21" s="42"/>
      <c r="N21" s="42"/>
      <c r="O21" s="42"/>
      <c r="P21" s="42"/>
      <c r="Q21" s="76"/>
      <c r="R21" s="42"/>
      <c r="S21" s="42"/>
      <c r="T21" s="76"/>
      <c r="U21" s="42"/>
      <c r="V21" s="42"/>
      <c r="W21" s="76"/>
      <c r="X21" s="42"/>
      <c r="Y21" s="40"/>
    </row>
    <row r="22" spans="1:25" ht="18">
      <c r="A22" s="13"/>
      <c r="B22" s="14"/>
      <c r="C22" s="6"/>
      <c r="D22" s="49"/>
      <c r="E22" s="42" t="s">
        <v>314</v>
      </c>
      <c r="F22" s="17"/>
      <c r="G22" s="16"/>
      <c r="H22" s="42"/>
      <c r="I22" s="42"/>
      <c r="J22" s="42"/>
      <c r="K22" s="42">
        <v>3000</v>
      </c>
      <c r="L22" s="42"/>
      <c r="M22" s="42"/>
      <c r="N22" s="42"/>
      <c r="O22" s="42"/>
      <c r="P22" s="42"/>
      <c r="Q22" s="76"/>
      <c r="R22" s="42"/>
      <c r="S22" s="42"/>
      <c r="T22" s="76"/>
      <c r="U22" s="42"/>
      <c r="V22" s="42"/>
      <c r="W22" s="76"/>
      <c r="X22" s="42"/>
      <c r="Y22" s="40"/>
    </row>
    <row r="23" spans="1:25" ht="18">
      <c r="A23" s="13"/>
      <c r="B23" s="14"/>
      <c r="C23" s="6"/>
      <c r="D23" s="49"/>
      <c r="E23" s="42" t="s">
        <v>315</v>
      </c>
      <c r="F23" s="17"/>
      <c r="G23" s="16"/>
      <c r="H23" s="42"/>
      <c r="I23" s="42"/>
      <c r="J23" s="42"/>
      <c r="K23" s="42">
        <v>6000</v>
      </c>
      <c r="L23" s="42"/>
      <c r="M23" s="42"/>
      <c r="N23" s="42"/>
      <c r="O23" s="42"/>
      <c r="P23" s="42"/>
      <c r="Q23" s="76"/>
      <c r="R23" s="42"/>
      <c r="S23" s="42"/>
      <c r="T23" s="76"/>
      <c r="U23" s="42"/>
      <c r="V23" s="42"/>
      <c r="W23" s="76"/>
      <c r="X23" s="42"/>
      <c r="Y23" s="40"/>
    </row>
    <row r="24" spans="1:25" ht="18">
      <c r="A24" s="13"/>
      <c r="B24" s="14"/>
      <c r="C24" s="6"/>
      <c r="D24" s="49"/>
      <c r="E24" s="42" t="s">
        <v>316</v>
      </c>
      <c r="F24" s="17"/>
      <c r="G24" s="16"/>
      <c r="H24" s="42"/>
      <c r="I24" s="42"/>
      <c r="J24" s="42"/>
      <c r="K24" s="42">
        <v>2000</v>
      </c>
      <c r="L24" s="42"/>
      <c r="M24" s="42"/>
      <c r="N24" s="42">
        <v>16500</v>
      </c>
      <c r="O24" s="42"/>
      <c r="P24" s="42"/>
      <c r="Q24" s="76">
        <v>7000</v>
      </c>
      <c r="R24" s="42"/>
      <c r="S24" s="42"/>
      <c r="T24" s="76">
        <v>55000</v>
      </c>
      <c r="U24" s="42"/>
      <c r="V24" s="42"/>
      <c r="W24" s="76">
        <v>70000</v>
      </c>
      <c r="X24" s="42"/>
      <c r="Y24" s="40"/>
    </row>
    <row r="25" spans="1:25" ht="18">
      <c r="A25" s="13"/>
      <c r="B25" s="14"/>
      <c r="C25" s="6"/>
      <c r="D25" s="49"/>
      <c r="E25" s="42" t="s">
        <v>317</v>
      </c>
      <c r="F25" s="17"/>
      <c r="G25" s="16"/>
      <c r="H25" s="42"/>
      <c r="I25" s="42"/>
      <c r="J25" s="42"/>
      <c r="K25" s="42">
        <v>8000</v>
      </c>
      <c r="L25" s="42"/>
      <c r="M25" s="42"/>
      <c r="N25" s="42">
        <v>5000</v>
      </c>
      <c r="O25" s="42"/>
      <c r="P25" s="42"/>
      <c r="Q25" s="76"/>
      <c r="R25" s="42"/>
      <c r="S25" s="42"/>
      <c r="T25" s="76"/>
      <c r="U25" s="42"/>
      <c r="V25" s="42"/>
      <c r="W25" s="76"/>
      <c r="X25" s="42"/>
      <c r="Y25" s="40"/>
    </row>
    <row r="26" spans="1:25" ht="18">
      <c r="A26" s="13"/>
      <c r="B26" s="14"/>
      <c r="C26" s="6"/>
      <c r="D26" s="49"/>
      <c r="E26" s="42" t="s">
        <v>318</v>
      </c>
      <c r="F26" s="17"/>
      <c r="G26" s="16"/>
      <c r="H26" s="42"/>
      <c r="I26" s="42"/>
      <c r="J26" s="42"/>
      <c r="K26" s="42"/>
      <c r="L26" s="42"/>
      <c r="M26" s="42"/>
      <c r="N26" s="42"/>
      <c r="O26" s="42"/>
      <c r="P26" s="42"/>
      <c r="Q26" s="76"/>
      <c r="R26" s="42"/>
      <c r="S26" s="42"/>
      <c r="T26" s="76"/>
      <c r="U26" s="42"/>
      <c r="V26" s="42"/>
      <c r="W26" s="76"/>
      <c r="X26" s="42"/>
      <c r="Y26" s="40"/>
    </row>
    <row r="27" spans="1:25" ht="18">
      <c r="A27" s="13"/>
      <c r="B27" s="14"/>
      <c r="C27" s="6"/>
      <c r="D27" s="49"/>
      <c r="E27" s="42" t="s">
        <v>319</v>
      </c>
      <c r="F27" s="17"/>
      <c r="G27" s="16"/>
      <c r="H27" s="42"/>
      <c r="I27" s="42"/>
      <c r="J27" s="42"/>
      <c r="K27" s="42"/>
      <c r="L27" s="42"/>
      <c r="M27" s="42"/>
      <c r="N27" s="42">
        <v>12500</v>
      </c>
      <c r="O27" s="42"/>
      <c r="P27" s="42"/>
      <c r="Q27" s="76">
        <v>15000</v>
      </c>
      <c r="R27" s="42"/>
      <c r="S27" s="42"/>
      <c r="T27" s="76"/>
      <c r="U27" s="42"/>
      <c r="V27" s="42"/>
      <c r="W27" s="76"/>
      <c r="X27" s="42"/>
      <c r="Y27" s="40"/>
    </row>
    <row r="28" spans="1:25" ht="18">
      <c r="A28" s="13"/>
      <c r="B28" s="14"/>
      <c r="C28" s="6"/>
      <c r="D28" s="49"/>
      <c r="E28" s="42" t="s">
        <v>320</v>
      </c>
      <c r="F28" s="17"/>
      <c r="G28" s="16"/>
      <c r="H28" s="42"/>
      <c r="I28" s="42"/>
      <c r="J28" s="42"/>
      <c r="K28" s="42"/>
      <c r="L28" s="42"/>
      <c r="M28" s="42"/>
      <c r="N28" s="42">
        <v>10000</v>
      </c>
      <c r="O28" s="42"/>
      <c r="P28" s="42"/>
      <c r="Q28" s="76">
        <v>5000</v>
      </c>
      <c r="R28" s="42"/>
      <c r="S28" s="42"/>
      <c r="T28" s="76"/>
      <c r="U28" s="42"/>
      <c r="V28" s="42"/>
      <c r="W28" s="76"/>
      <c r="X28" s="42"/>
      <c r="Y28" s="40"/>
    </row>
    <row r="29" spans="1:25" ht="18">
      <c r="A29" s="13"/>
      <c r="B29" s="14"/>
      <c r="C29" s="6"/>
      <c r="D29" s="49"/>
      <c r="E29" s="42" t="s">
        <v>322</v>
      </c>
      <c r="F29" s="17"/>
      <c r="G29" s="16"/>
      <c r="H29" s="42"/>
      <c r="I29" s="42"/>
      <c r="J29" s="42"/>
      <c r="K29" s="42">
        <v>8000</v>
      </c>
      <c r="L29" s="42"/>
      <c r="M29" s="42"/>
      <c r="N29" s="42">
        <v>10000</v>
      </c>
      <c r="O29" s="42"/>
      <c r="P29" s="42"/>
      <c r="Q29" s="76">
        <v>15000</v>
      </c>
      <c r="R29" s="42"/>
      <c r="S29" s="42"/>
      <c r="T29" s="76">
        <v>15000</v>
      </c>
      <c r="U29" s="42"/>
      <c r="V29" s="42"/>
      <c r="W29" s="76"/>
      <c r="X29" s="42"/>
      <c r="Y29" s="40"/>
    </row>
    <row r="30" spans="1:25" ht="18">
      <c r="A30" s="13"/>
      <c r="B30" s="14"/>
      <c r="C30" s="6"/>
      <c r="D30" s="49"/>
      <c r="E30" s="42" t="s">
        <v>321</v>
      </c>
      <c r="F30" s="17"/>
      <c r="G30" s="16"/>
      <c r="H30" s="42"/>
      <c r="I30" s="42"/>
      <c r="J30" s="42"/>
      <c r="K30" s="42"/>
      <c r="L30" s="42"/>
      <c r="M30" s="42"/>
      <c r="N30" s="42"/>
      <c r="O30" s="42"/>
      <c r="P30" s="42"/>
      <c r="Q30" s="76"/>
      <c r="R30" s="42"/>
      <c r="S30" s="42"/>
      <c r="T30" s="76"/>
      <c r="U30" s="42"/>
      <c r="V30" s="42"/>
      <c r="W30" s="76"/>
      <c r="X30" s="42"/>
      <c r="Y30" s="40"/>
    </row>
    <row r="31" spans="1:25" ht="18">
      <c r="A31" s="13"/>
      <c r="B31" s="14"/>
      <c r="C31" s="6"/>
      <c r="D31" s="49"/>
      <c r="E31" s="42" t="s">
        <v>323</v>
      </c>
      <c r="F31" s="17"/>
      <c r="G31" s="16"/>
      <c r="H31" s="42"/>
      <c r="I31" s="42"/>
      <c r="J31" s="42"/>
      <c r="K31" s="42">
        <v>8000</v>
      </c>
      <c r="L31" s="42"/>
      <c r="M31" s="42"/>
      <c r="N31" s="42">
        <v>3000</v>
      </c>
      <c r="O31" s="42"/>
      <c r="P31" s="42"/>
      <c r="Q31" s="76"/>
      <c r="R31" s="42"/>
      <c r="S31" s="42"/>
      <c r="T31" s="76"/>
      <c r="U31" s="42"/>
      <c r="V31" s="42"/>
      <c r="W31" s="76"/>
      <c r="X31" s="42"/>
      <c r="Y31" s="40"/>
    </row>
    <row r="32" spans="1:25" ht="18">
      <c r="A32" s="13"/>
      <c r="B32" s="14"/>
      <c r="C32" s="6"/>
      <c r="D32" s="49"/>
      <c r="E32" s="42" t="s">
        <v>324</v>
      </c>
      <c r="F32" s="17"/>
      <c r="G32" s="16"/>
      <c r="H32" s="42"/>
      <c r="I32" s="42"/>
      <c r="J32" s="42"/>
      <c r="K32" s="42">
        <v>2000</v>
      </c>
      <c r="L32" s="42"/>
      <c r="M32" s="42"/>
      <c r="N32" s="42"/>
      <c r="O32" s="42"/>
      <c r="P32" s="42"/>
      <c r="Q32" s="76"/>
      <c r="R32" s="42"/>
      <c r="S32" s="42"/>
      <c r="T32" s="76"/>
      <c r="U32" s="42"/>
      <c r="V32" s="42"/>
      <c r="W32" s="76"/>
      <c r="X32" s="42"/>
      <c r="Y32" s="40"/>
    </row>
    <row r="33" spans="1:25" ht="18">
      <c r="A33" s="13"/>
      <c r="B33" s="14"/>
      <c r="C33" s="6"/>
      <c r="D33" s="49"/>
      <c r="E33" s="42" t="s">
        <v>325</v>
      </c>
      <c r="F33" s="17"/>
      <c r="G33" s="16"/>
      <c r="H33" s="42"/>
      <c r="I33" s="42"/>
      <c r="J33" s="42"/>
      <c r="K33" s="42">
        <v>2500</v>
      </c>
      <c r="L33" s="42"/>
      <c r="M33" s="42"/>
      <c r="N33" s="42"/>
      <c r="O33" s="42"/>
      <c r="P33" s="42"/>
      <c r="Q33" s="76"/>
      <c r="R33" s="42"/>
      <c r="S33" s="42"/>
      <c r="T33" s="76"/>
      <c r="U33" s="42"/>
      <c r="V33" s="42"/>
      <c r="W33" s="76"/>
      <c r="X33" s="42"/>
      <c r="Y33" s="40"/>
    </row>
    <row r="34" spans="1:25" ht="18">
      <c r="A34" s="13"/>
      <c r="B34" s="14"/>
      <c r="C34" s="6"/>
      <c r="D34" s="49"/>
      <c r="E34" s="42" t="s">
        <v>326</v>
      </c>
      <c r="F34" s="17"/>
      <c r="G34" s="16"/>
      <c r="H34" s="42"/>
      <c r="I34" s="42"/>
      <c r="J34" s="42"/>
      <c r="K34" s="42"/>
      <c r="L34" s="42"/>
      <c r="M34" s="42"/>
      <c r="N34" s="42"/>
      <c r="O34" s="42"/>
      <c r="P34" s="42"/>
      <c r="Q34" s="76">
        <v>15000</v>
      </c>
      <c r="R34" s="42"/>
      <c r="S34" s="42"/>
      <c r="T34" s="76"/>
      <c r="U34" s="42"/>
      <c r="V34" s="42"/>
      <c r="W34" s="76"/>
      <c r="X34" s="42"/>
      <c r="Y34" s="40"/>
    </row>
    <row r="35" spans="1:25" ht="18">
      <c r="A35" s="13"/>
      <c r="B35" s="14"/>
      <c r="C35" s="6"/>
      <c r="D35" s="49"/>
      <c r="E35" s="42" t="s">
        <v>327</v>
      </c>
      <c r="F35" s="17"/>
      <c r="G35" s="16"/>
      <c r="H35" s="42"/>
      <c r="I35" s="42"/>
      <c r="J35" s="42"/>
      <c r="K35" s="42"/>
      <c r="L35" s="42"/>
      <c r="M35" s="42"/>
      <c r="N35" s="42">
        <v>5000</v>
      </c>
      <c r="O35" s="42"/>
      <c r="P35" s="42"/>
      <c r="Q35" s="76"/>
      <c r="R35" s="42"/>
      <c r="S35" s="42"/>
      <c r="T35" s="76"/>
      <c r="U35" s="42"/>
      <c r="V35" s="42"/>
      <c r="W35" s="76"/>
      <c r="X35" s="42"/>
      <c r="Y35" s="40"/>
    </row>
    <row r="36" spans="1:25" ht="18">
      <c r="A36" s="13"/>
      <c r="B36" s="14"/>
      <c r="C36" s="6"/>
      <c r="D36" s="49"/>
      <c r="E36" s="42" t="s">
        <v>328</v>
      </c>
      <c r="F36" s="17"/>
      <c r="G36" s="16"/>
      <c r="H36" s="42"/>
      <c r="I36" s="42"/>
      <c r="J36" s="42"/>
      <c r="K36" s="42"/>
      <c r="L36" s="42"/>
      <c r="M36" s="42"/>
      <c r="N36" s="42">
        <v>5000</v>
      </c>
      <c r="O36" s="42"/>
      <c r="P36" s="42"/>
      <c r="Q36" s="76"/>
      <c r="R36" s="42"/>
      <c r="S36" s="42"/>
      <c r="T36" s="76"/>
      <c r="U36" s="42"/>
      <c r="V36" s="42"/>
      <c r="W36" s="76"/>
      <c r="X36" s="42"/>
      <c r="Y36" s="40"/>
    </row>
    <row r="37" spans="1:25" ht="18">
      <c r="A37" s="13"/>
      <c r="B37" s="14"/>
      <c r="C37" s="6"/>
      <c r="D37" s="49"/>
      <c r="E37" s="42" t="s">
        <v>329</v>
      </c>
      <c r="F37" s="17"/>
      <c r="G37" s="16"/>
      <c r="H37" s="42"/>
      <c r="I37" s="42"/>
      <c r="J37" s="42"/>
      <c r="K37" s="42"/>
      <c r="L37" s="42"/>
      <c r="M37" s="42"/>
      <c r="N37" s="42"/>
      <c r="O37" s="42"/>
      <c r="P37" s="42"/>
      <c r="Q37" s="76"/>
      <c r="R37" s="42"/>
      <c r="S37" s="42"/>
      <c r="T37" s="76"/>
      <c r="U37" s="42"/>
      <c r="V37" s="42"/>
      <c r="W37" s="76"/>
      <c r="X37" s="42"/>
      <c r="Y37" s="40"/>
    </row>
    <row r="38" spans="1:25" ht="18">
      <c r="A38" s="13"/>
      <c r="B38" s="14"/>
      <c r="C38" s="6"/>
      <c r="D38" s="49"/>
      <c r="E38" s="42" t="s">
        <v>330</v>
      </c>
      <c r="F38" s="17"/>
      <c r="G38" s="16"/>
      <c r="H38" s="42"/>
      <c r="I38" s="42"/>
      <c r="J38" s="42"/>
      <c r="K38" s="42"/>
      <c r="L38" s="42"/>
      <c r="M38" s="42"/>
      <c r="N38" s="42"/>
      <c r="O38" s="42"/>
      <c r="P38" s="42"/>
      <c r="Q38" s="76"/>
      <c r="R38" s="42"/>
      <c r="S38" s="42"/>
      <c r="T38" s="76"/>
      <c r="U38" s="42"/>
      <c r="V38" s="42"/>
      <c r="W38" s="76"/>
      <c r="X38" s="42"/>
      <c r="Y38" s="40"/>
    </row>
    <row r="39" spans="1:25" ht="18">
      <c r="A39" s="13"/>
      <c r="B39" s="14"/>
      <c r="C39" s="6"/>
      <c r="D39" s="49"/>
      <c r="E39" s="42" t="s">
        <v>331</v>
      </c>
      <c r="F39" s="17"/>
      <c r="G39" s="16"/>
      <c r="H39" s="42"/>
      <c r="I39" s="42"/>
      <c r="J39" s="42"/>
      <c r="K39" s="42"/>
      <c r="L39" s="42"/>
      <c r="M39" s="42"/>
      <c r="N39" s="42"/>
      <c r="O39" s="42"/>
      <c r="P39" s="42"/>
      <c r="Q39" s="76">
        <v>5000</v>
      </c>
      <c r="R39" s="42"/>
      <c r="S39" s="42"/>
      <c r="T39" s="76"/>
      <c r="U39" s="42"/>
      <c r="V39" s="42"/>
      <c r="W39" s="76"/>
      <c r="X39" s="42"/>
      <c r="Y39" s="40"/>
    </row>
    <row r="40" spans="1:25" ht="18">
      <c r="A40" s="13"/>
      <c r="B40" s="14"/>
      <c r="C40" s="6"/>
      <c r="D40" s="49"/>
      <c r="E40" s="42" t="s">
        <v>332</v>
      </c>
      <c r="F40" s="17"/>
      <c r="G40" s="16"/>
      <c r="H40" s="42"/>
      <c r="I40" s="42"/>
      <c r="J40" s="42"/>
      <c r="K40" s="42"/>
      <c r="L40" s="42"/>
      <c r="M40" s="42"/>
      <c r="N40" s="42"/>
      <c r="O40" s="42"/>
      <c r="P40" s="42"/>
      <c r="Q40" s="76">
        <v>8000</v>
      </c>
      <c r="R40" s="42"/>
      <c r="S40" s="42"/>
      <c r="T40" s="76"/>
      <c r="U40" s="42"/>
      <c r="V40" s="42"/>
      <c r="W40" s="76"/>
      <c r="X40" s="42"/>
      <c r="Y40" s="40"/>
    </row>
    <row r="41" spans="1:25" ht="18">
      <c r="A41" s="13"/>
      <c r="B41" s="14"/>
      <c r="C41" s="6"/>
      <c r="D41" s="49"/>
      <c r="E41" s="42" t="s">
        <v>333</v>
      </c>
      <c r="F41" s="17"/>
      <c r="G41" s="16"/>
      <c r="H41" s="42"/>
      <c r="I41" s="42"/>
      <c r="J41" s="42"/>
      <c r="K41" s="42"/>
      <c r="L41" s="42"/>
      <c r="M41" s="42"/>
      <c r="N41" s="42"/>
      <c r="O41" s="42"/>
      <c r="P41" s="42"/>
      <c r="Q41" s="76"/>
      <c r="R41" s="42"/>
      <c r="S41" s="42"/>
      <c r="T41" s="76" t="s">
        <v>305</v>
      </c>
      <c r="U41" s="42"/>
      <c r="V41" s="42"/>
      <c r="W41" s="76"/>
      <c r="X41" s="42"/>
      <c r="Y41" s="40"/>
    </row>
    <row r="42" spans="1:25" ht="18">
      <c r="A42" s="13"/>
      <c r="B42" s="14"/>
      <c r="C42" s="6"/>
      <c r="D42" s="49"/>
      <c r="E42" s="42" t="s">
        <v>334</v>
      </c>
      <c r="F42" s="17"/>
      <c r="G42" s="16"/>
      <c r="H42" s="42"/>
      <c r="I42" s="42"/>
      <c r="J42" s="42"/>
      <c r="K42" s="42"/>
      <c r="L42" s="42"/>
      <c r="M42" s="42"/>
      <c r="N42" s="42"/>
      <c r="O42" s="42"/>
      <c r="P42" s="42"/>
      <c r="Q42" s="76"/>
      <c r="R42" s="42"/>
      <c r="S42" s="42"/>
      <c r="T42" s="76" t="s">
        <v>305</v>
      </c>
      <c r="U42" s="42"/>
      <c r="V42" s="42"/>
      <c r="W42" s="76"/>
      <c r="X42" s="42"/>
      <c r="Y42" s="40"/>
    </row>
    <row r="43" spans="1:25" ht="18">
      <c r="A43" s="13"/>
      <c r="B43" s="14"/>
      <c r="C43" s="6"/>
      <c r="D43" s="49"/>
      <c r="E43" s="42" t="s">
        <v>335</v>
      </c>
      <c r="F43" s="17"/>
      <c r="G43" s="16"/>
      <c r="H43" s="42"/>
      <c r="I43" s="42"/>
      <c r="J43" s="42"/>
      <c r="K43" s="42"/>
      <c r="L43" s="42"/>
      <c r="M43" s="42"/>
      <c r="N43" s="42"/>
      <c r="O43" s="42"/>
      <c r="P43" s="42"/>
      <c r="Q43" s="76"/>
      <c r="R43" s="42"/>
      <c r="S43" s="42"/>
      <c r="T43" s="76" t="s">
        <v>305</v>
      </c>
      <c r="U43" s="42"/>
      <c r="V43" s="42"/>
      <c r="W43" s="76" t="s">
        <v>305</v>
      </c>
      <c r="X43" s="42"/>
      <c r="Y43" s="40"/>
    </row>
    <row r="44" spans="1:25" ht="18">
      <c r="A44" s="13"/>
      <c r="B44" s="14"/>
      <c r="C44" s="6"/>
      <c r="D44" s="49"/>
      <c r="E44" s="42" t="s">
        <v>336</v>
      </c>
      <c r="F44" s="17"/>
      <c r="G44" s="16"/>
      <c r="H44" s="42"/>
      <c r="I44" s="42"/>
      <c r="J44" s="42"/>
      <c r="K44" s="42"/>
      <c r="L44" s="42"/>
      <c r="M44" s="42"/>
      <c r="N44" s="42"/>
      <c r="O44" s="42"/>
      <c r="P44" s="42"/>
      <c r="Q44" s="76"/>
      <c r="R44" s="42"/>
      <c r="S44" s="42"/>
      <c r="T44" s="76"/>
      <c r="U44" s="42"/>
      <c r="V44" s="42"/>
      <c r="W44" s="76" t="s">
        <v>305</v>
      </c>
      <c r="X44" s="42"/>
      <c r="Y44" s="40"/>
    </row>
    <row r="45" spans="1:25" ht="18">
      <c r="A45" s="13"/>
      <c r="B45" s="14"/>
      <c r="C45" s="6"/>
      <c r="D45" s="49"/>
      <c r="E45" s="42" t="s">
        <v>337</v>
      </c>
      <c r="F45" s="17"/>
      <c r="G45" s="16"/>
      <c r="H45" s="42"/>
      <c r="I45" s="42"/>
      <c r="J45" s="42"/>
      <c r="K45" s="42"/>
      <c r="L45" s="42"/>
      <c r="M45" s="42"/>
      <c r="N45" s="42"/>
      <c r="O45" s="42"/>
      <c r="P45" s="42"/>
      <c r="Q45" s="76"/>
      <c r="R45" s="42"/>
      <c r="S45" s="42"/>
      <c r="T45" s="76" t="s">
        <v>305</v>
      </c>
      <c r="U45" s="42"/>
      <c r="V45" s="42"/>
      <c r="W45" s="76" t="s">
        <v>305</v>
      </c>
      <c r="X45" s="42"/>
      <c r="Y45" s="40"/>
    </row>
    <row r="46" spans="1:25" ht="18">
      <c r="A46" s="13"/>
      <c r="B46" s="14"/>
      <c r="C46" s="6"/>
      <c r="D46" s="49"/>
      <c r="E46" s="42" t="s">
        <v>338</v>
      </c>
      <c r="F46" s="17"/>
      <c r="G46" s="16"/>
      <c r="H46" s="42"/>
      <c r="I46" s="42"/>
      <c r="J46" s="42"/>
      <c r="K46" s="42"/>
      <c r="L46" s="42"/>
      <c r="M46" s="42"/>
      <c r="N46" s="42"/>
      <c r="O46" s="42"/>
      <c r="P46" s="42"/>
      <c r="Q46" s="76"/>
      <c r="R46" s="42"/>
      <c r="S46" s="42"/>
      <c r="T46" s="76" t="s">
        <v>305</v>
      </c>
      <c r="U46" s="42"/>
      <c r="V46" s="42"/>
      <c r="W46" s="76" t="s">
        <v>305</v>
      </c>
      <c r="X46" s="42"/>
      <c r="Y46" s="40"/>
    </row>
    <row r="47" spans="1:25" ht="18">
      <c r="A47" s="13"/>
      <c r="B47" s="14"/>
      <c r="C47" s="6">
        <v>1552</v>
      </c>
      <c r="D47" s="51" t="s">
        <v>548</v>
      </c>
      <c r="E47" s="42"/>
      <c r="F47" s="17"/>
      <c r="G47" s="16"/>
      <c r="H47" s="42"/>
      <c r="I47" s="42"/>
      <c r="J47" s="42"/>
      <c r="K47" s="41">
        <f aca="true" t="shared" si="2" ref="K47:P47">K48+K49+K50</f>
        <v>50000</v>
      </c>
      <c r="L47" s="41">
        <f t="shared" si="2"/>
        <v>0</v>
      </c>
      <c r="M47" s="41">
        <f t="shared" si="2"/>
        <v>0</v>
      </c>
      <c r="N47" s="41">
        <f t="shared" si="2"/>
        <v>48000</v>
      </c>
      <c r="O47" s="41">
        <f t="shared" si="2"/>
        <v>0</v>
      </c>
      <c r="P47" s="41">
        <f t="shared" si="2"/>
        <v>0</v>
      </c>
      <c r="Q47" s="77">
        <v>50000</v>
      </c>
      <c r="R47" s="42"/>
      <c r="S47" s="42"/>
      <c r="T47" s="77">
        <v>50000</v>
      </c>
      <c r="U47" s="42"/>
      <c r="V47" s="42"/>
      <c r="W47" s="77">
        <v>50000</v>
      </c>
      <c r="X47" s="41">
        <f>K47+N47+Q47+T47</f>
        <v>198000</v>
      </c>
      <c r="Y47" s="40"/>
    </row>
    <row r="48" spans="1:25" ht="18">
      <c r="A48" s="13"/>
      <c r="B48" s="14"/>
      <c r="C48" s="6"/>
      <c r="D48" s="49"/>
      <c r="E48" s="42" t="s">
        <v>339</v>
      </c>
      <c r="F48" s="17"/>
      <c r="G48" s="16"/>
      <c r="H48" s="42"/>
      <c r="I48" s="42"/>
      <c r="J48" s="42"/>
      <c r="K48" s="42">
        <v>0</v>
      </c>
      <c r="L48" s="42"/>
      <c r="M48" s="42"/>
      <c r="N48" s="42">
        <v>0</v>
      </c>
      <c r="O48" s="42"/>
      <c r="P48" s="42"/>
      <c r="Q48" s="76">
        <v>40000</v>
      </c>
      <c r="R48" s="42"/>
      <c r="S48" s="42"/>
      <c r="T48" s="76"/>
      <c r="U48" s="42"/>
      <c r="V48" s="42"/>
      <c r="W48" s="76"/>
      <c r="X48" s="42"/>
      <c r="Y48" s="40"/>
    </row>
    <row r="49" spans="1:25" ht="18">
      <c r="A49" s="13"/>
      <c r="B49" s="14"/>
      <c r="C49" s="6"/>
      <c r="D49" s="49"/>
      <c r="E49" s="42" t="s">
        <v>340</v>
      </c>
      <c r="F49" s="17"/>
      <c r="G49" s="16"/>
      <c r="H49" s="42"/>
      <c r="I49" s="42"/>
      <c r="J49" s="42"/>
      <c r="K49" s="42">
        <v>10000</v>
      </c>
      <c r="L49" s="42"/>
      <c r="M49" s="42"/>
      <c r="N49" s="42">
        <v>8000</v>
      </c>
      <c r="O49" s="42"/>
      <c r="P49" s="42"/>
      <c r="Q49" s="76">
        <v>10000</v>
      </c>
      <c r="R49" s="42"/>
      <c r="S49" s="42"/>
      <c r="T49" s="76"/>
      <c r="U49" s="42"/>
      <c r="V49" s="42"/>
      <c r="W49" s="76"/>
      <c r="X49" s="42"/>
      <c r="Y49" s="40"/>
    </row>
    <row r="50" spans="1:25" ht="18">
      <c r="A50" s="13"/>
      <c r="B50" s="14"/>
      <c r="C50" s="6"/>
      <c r="D50" s="49"/>
      <c r="E50" s="42" t="s">
        <v>631</v>
      </c>
      <c r="F50" s="17"/>
      <c r="G50" s="16"/>
      <c r="H50" s="42"/>
      <c r="I50" s="42"/>
      <c r="J50" s="42"/>
      <c r="K50" s="42">
        <v>40000</v>
      </c>
      <c r="L50" s="42"/>
      <c r="M50" s="42"/>
      <c r="N50" s="42">
        <v>40000</v>
      </c>
      <c r="O50" s="42"/>
      <c r="P50" s="42"/>
      <c r="Q50" s="76"/>
      <c r="R50" s="42"/>
      <c r="S50" s="42"/>
      <c r="T50" s="76"/>
      <c r="U50" s="42"/>
      <c r="V50" s="42"/>
      <c r="W50" s="76"/>
      <c r="X50" s="42"/>
      <c r="Y50" s="40"/>
    </row>
    <row r="51" spans="1:25" ht="18">
      <c r="A51" s="13"/>
      <c r="B51" s="14"/>
      <c r="C51" s="6"/>
      <c r="D51" s="49"/>
      <c r="E51" s="42"/>
      <c r="F51" s="17"/>
      <c r="G51" s="16"/>
      <c r="H51" s="42"/>
      <c r="I51" s="42"/>
      <c r="J51" s="42"/>
      <c r="K51" s="42"/>
      <c r="L51" s="42"/>
      <c r="M51" s="42"/>
      <c r="N51" s="42"/>
      <c r="O51" s="42"/>
      <c r="P51" s="42"/>
      <c r="Q51" s="76"/>
      <c r="R51" s="42"/>
      <c r="S51" s="42"/>
      <c r="T51" s="76"/>
      <c r="U51" s="42"/>
      <c r="V51" s="42"/>
      <c r="W51" s="76"/>
      <c r="X51" s="42"/>
      <c r="Y51" s="40"/>
    </row>
    <row r="52" spans="1:25" s="132" customFormat="1" ht="18">
      <c r="A52" s="24" t="s">
        <v>442</v>
      </c>
      <c r="B52" s="133">
        <v>1901</v>
      </c>
      <c r="C52" s="126"/>
      <c r="D52" s="134" t="s">
        <v>662</v>
      </c>
      <c r="E52" s="135"/>
      <c r="F52" s="129"/>
      <c r="G52" s="128"/>
      <c r="H52" s="130"/>
      <c r="I52" s="135" t="e">
        <f>I54+#REF!+I55+I56+I412+I470</f>
        <v>#REF!</v>
      </c>
      <c r="J52" s="135"/>
      <c r="K52" s="130">
        <f>K53+K54+K55+K56+K57</f>
        <v>523000</v>
      </c>
      <c r="L52" s="130">
        <f aca="true" t="shared" si="3" ref="L52:T52">L53+L54+L55+L56+L57</f>
        <v>0</v>
      </c>
      <c r="M52" s="130">
        <f t="shared" si="3"/>
        <v>0</v>
      </c>
      <c r="N52" s="130">
        <f t="shared" si="3"/>
        <v>303000</v>
      </c>
      <c r="O52" s="130">
        <f t="shared" si="3"/>
        <v>283000</v>
      </c>
      <c r="P52" s="130">
        <f t="shared" si="3"/>
        <v>283000</v>
      </c>
      <c r="Q52" s="130">
        <f t="shared" si="3"/>
        <v>303000</v>
      </c>
      <c r="R52" s="130">
        <f t="shared" si="3"/>
        <v>283000</v>
      </c>
      <c r="S52" s="130">
        <f t="shared" si="3"/>
        <v>283000</v>
      </c>
      <c r="T52" s="130">
        <f t="shared" si="3"/>
        <v>303000</v>
      </c>
      <c r="U52" s="130">
        <f>+U54+U55+U56</f>
        <v>0</v>
      </c>
      <c r="V52" s="130">
        <f>+V54+V55+V56</f>
        <v>0</v>
      </c>
      <c r="W52" s="130">
        <f>+W54+W55+W56</f>
        <v>18000</v>
      </c>
      <c r="X52" s="130">
        <f>K52+N52+Q52+T52</f>
        <v>1432000</v>
      </c>
      <c r="Y52" s="131" t="s">
        <v>49</v>
      </c>
    </row>
    <row r="53" spans="1:25" ht="18">
      <c r="A53" s="13"/>
      <c r="B53" s="14"/>
      <c r="C53" s="6"/>
      <c r="D53" s="49"/>
      <c r="E53" s="42"/>
      <c r="F53" s="17"/>
      <c r="G53" s="16"/>
      <c r="H53" s="42"/>
      <c r="I53" s="42"/>
      <c r="J53" s="42"/>
      <c r="K53" s="42"/>
      <c r="L53" s="42"/>
      <c r="M53" s="42"/>
      <c r="N53" s="42"/>
      <c r="O53" s="42"/>
      <c r="P53" s="42"/>
      <c r="Q53" s="76"/>
      <c r="R53" s="42"/>
      <c r="S53" s="42"/>
      <c r="T53" s="76"/>
      <c r="U53" s="42"/>
      <c r="V53" s="42"/>
      <c r="W53" s="76"/>
      <c r="X53" s="42"/>
      <c r="Y53" s="40"/>
    </row>
    <row r="54" spans="1:25" ht="18">
      <c r="A54" s="13"/>
      <c r="B54" s="14"/>
      <c r="C54" s="6"/>
      <c r="D54" s="49"/>
      <c r="E54" s="39" t="s">
        <v>663</v>
      </c>
      <c r="F54" s="17"/>
      <c r="G54" s="16"/>
      <c r="H54" s="42"/>
      <c r="I54" s="42"/>
      <c r="J54" s="42"/>
      <c r="K54" s="42">
        <v>283000</v>
      </c>
      <c r="L54" s="42"/>
      <c r="M54" s="42"/>
      <c r="N54" s="42">
        <v>283000</v>
      </c>
      <c r="O54" s="42">
        <v>283000</v>
      </c>
      <c r="P54" s="42">
        <v>283000</v>
      </c>
      <c r="Q54" s="42">
        <v>283000</v>
      </c>
      <c r="R54" s="42">
        <v>283000</v>
      </c>
      <c r="S54" s="42">
        <v>283000</v>
      </c>
      <c r="T54" s="42">
        <v>283000</v>
      </c>
      <c r="U54" s="42"/>
      <c r="V54" s="42"/>
      <c r="W54" s="76"/>
      <c r="X54" s="42">
        <f>K54+N54+Q54+T54+W54</f>
        <v>1132000</v>
      </c>
      <c r="Y54" s="40"/>
    </row>
    <row r="55" spans="1:25" ht="18">
      <c r="A55" s="13"/>
      <c r="B55" s="14"/>
      <c r="C55" s="6"/>
      <c r="D55" s="49"/>
      <c r="E55" s="42" t="s">
        <v>380</v>
      </c>
      <c r="F55" s="17"/>
      <c r="G55" s="16"/>
      <c r="H55" s="42"/>
      <c r="I55" s="42"/>
      <c r="J55" s="42"/>
      <c r="K55" s="42">
        <v>20000</v>
      </c>
      <c r="L55" s="42"/>
      <c r="M55" s="42"/>
      <c r="N55" s="42">
        <v>20000</v>
      </c>
      <c r="O55" s="42"/>
      <c r="P55" s="42"/>
      <c r="Q55" s="76">
        <v>20000</v>
      </c>
      <c r="R55" s="42"/>
      <c r="S55" s="42"/>
      <c r="T55" s="76">
        <v>20000</v>
      </c>
      <c r="U55" s="42"/>
      <c r="V55" s="42"/>
      <c r="W55" s="76">
        <v>18000</v>
      </c>
      <c r="X55" s="42">
        <f>K55+N55+Q55+T55</f>
        <v>80000</v>
      </c>
      <c r="Y55" s="40"/>
    </row>
    <row r="56" spans="1:25" ht="18">
      <c r="A56" s="13"/>
      <c r="B56" s="14"/>
      <c r="C56" s="6"/>
      <c r="D56" s="49"/>
      <c r="E56" s="42" t="s">
        <v>374</v>
      </c>
      <c r="F56" s="17"/>
      <c r="G56" s="16"/>
      <c r="H56" s="42"/>
      <c r="I56" s="42"/>
      <c r="J56" s="42"/>
      <c r="K56" s="42">
        <v>220000</v>
      </c>
      <c r="L56" s="42"/>
      <c r="M56" s="42"/>
      <c r="N56" s="42"/>
      <c r="O56" s="42"/>
      <c r="P56" s="42"/>
      <c r="Q56" s="76"/>
      <c r="R56" s="42"/>
      <c r="S56" s="42"/>
      <c r="T56" s="76"/>
      <c r="U56" s="42"/>
      <c r="V56" s="42"/>
      <c r="W56" s="76"/>
      <c r="X56" s="42">
        <f>K56+N56+Q56+T56</f>
        <v>220000</v>
      </c>
      <c r="Y56" s="40"/>
    </row>
    <row r="57" spans="1:25" ht="18">
      <c r="A57" s="13"/>
      <c r="B57" s="14"/>
      <c r="C57" s="6"/>
      <c r="D57" s="49"/>
      <c r="E57" s="42" t="s">
        <v>375</v>
      </c>
      <c r="F57" s="17"/>
      <c r="G57" s="16"/>
      <c r="H57" s="42"/>
      <c r="I57" s="42"/>
      <c r="J57" s="42"/>
      <c r="K57" s="42"/>
      <c r="L57" s="42"/>
      <c r="M57" s="42"/>
      <c r="N57" s="42"/>
      <c r="O57" s="42"/>
      <c r="P57" s="42"/>
      <c r="Q57" s="76"/>
      <c r="R57" s="42"/>
      <c r="S57" s="42"/>
      <c r="T57" s="76"/>
      <c r="U57" s="42"/>
      <c r="V57" s="42"/>
      <c r="W57" s="76"/>
      <c r="X57" s="42">
        <f>K57+N57+Q57+T57</f>
        <v>0</v>
      </c>
      <c r="Y57" s="40"/>
    </row>
    <row r="58" spans="1:25" ht="18">
      <c r="A58" s="13"/>
      <c r="B58" s="14"/>
      <c r="C58" s="6"/>
      <c r="D58" s="49"/>
      <c r="E58" s="42"/>
      <c r="F58" s="17"/>
      <c r="G58" s="16"/>
      <c r="H58" s="42"/>
      <c r="I58" s="42"/>
      <c r="J58" s="42"/>
      <c r="K58" s="42"/>
      <c r="L58" s="42"/>
      <c r="M58" s="42"/>
      <c r="N58" s="42"/>
      <c r="O58" s="42"/>
      <c r="P58" s="42"/>
      <c r="Q58" s="76"/>
      <c r="R58" s="42"/>
      <c r="S58" s="42"/>
      <c r="T58" s="76"/>
      <c r="U58" s="42"/>
      <c r="V58" s="42"/>
      <c r="W58" s="76"/>
      <c r="X58" s="42"/>
      <c r="Y58" s="40"/>
    </row>
    <row r="59" spans="1:25" s="197" customFormat="1" ht="18.75">
      <c r="A59" s="24" t="s">
        <v>443</v>
      </c>
      <c r="B59" s="125" t="s">
        <v>691</v>
      </c>
      <c r="C59" s="125"/>
      <c r="D59" s="191" t="s">
        <v>690</v>
      </c>
      <c r="E59" s="192"/>
      <c r="F59" s="193"/>
      <c r="G59" s="194"/>
      <c r="H59" s="195"/>
      <c r="I59" s="192"/>
      <c r="J59" s="192"/>
      <c r="K59" s="130">
        <f>K61</f>
        <v>120000</v>
      </c>
      <c r="L59" s="130">
        <f aca="true" t="shared" si="4" ref="L59:T59">L61</f>
        <v>0</v>
      </c>
      <c r="M59" s="130">
        <f t="shared" si="4"/>
        <v>0</v>
      </c>
      <c r="N59" s="130">
        <f t="shared" si="4"/>
        <v>150000</v>
      </c>
      <c r="O59" s="130">
        <f t="shared" si="4"/>
        <v>0</v>
      </c>
      <c r="P59" s="130">
        <f t="shared" si="4"/>
        <v>0</v>
      </c>
      <c r="Q59" s="130">
        <f t="shared" si="4"/>
        <v>150000</v>
      </c>
      <c r="R59" s="130">
        <f t="shared" si="4"/>
        <v>0</v>
      </c>
      <c r="S59" s="130">
        <f t="shared" si="4"/>
        <v>0</v>
      </c>
      <c r="T59" s="130">
        <f t="shared" si="4"/>
        <v>150000</v>
      </c>
      <c r="U59" s="130" t="e">
        <f>+U61+U62+#REF!</f>
        <v>#REF!</v>
      </c>
      <c r="V59" s="130" t="e">
        <f>+V61+V62+#REF!</f>
        <v>#REF!</v>
      </c>
      <c r="W59" s="130" t="e">
        <f>+W61+W62+#REF!</f>
        <v>#REF!</v>
      </c>
      <c r="X59" s="195">
        <f>K59+N59+Q59+T59</f>
        <v>570000</v>
      </c>
      <c r="Y59" s="196"/>
    </row>
    <row r="60" spans="1:25" ht="18">
      <c r="A60" s="13"/>
      <c r="B60" s="14"/>
      <c r="C60" s="6"/>
      <c r="D60" s="49"/>
      <c r="E60" s="42"/>
      <c r="F60" s="17"/>
      <c r="G60" s="16"/>
      <c r="H60" s="42"/>
      <c r="I60" s="42"/>
      <c r="J60" s="42"/>
      <c r="K60" s="42"/>
      <c r="L60" s="42"/>
      <c r="M60" s="42"/>
      <c r="N60" s="42"/>
      <c r="O60" s="42"/>
      <c r="P60" s="42"/>
      <c r="Q60" s="76"/>
      <c r="R60" s="42"/>
      <c r="S60" s="42"/>
      <c r="T60" s="76"/>
      <c r="U60" s="42"/>
      <c r="V60" s="42"/>
      <c r="W60" s="76"/>
      <c r="X60" s="42"/>
      <c r="Y60" s="40"/>
    </row>
    <row r="61" spans="1:25" ht="18">
      <c r="A61" s="13"/>
      <c r="B61" s="14"/>
      <c r="C61" s="6"/>
      <c r="D61" s="49"/>
      <c r="E61" s="42" t="s">
        <v>622</v>
      </c>
      <c r="F61" s="17"/>
      <c r="G61" s="16"/>
      <c r="H61" s="42"/>
      <c r="I61" s="42"/>
      <c r="J61" s="42"/>
      <c r="K61" s="42">
        <v>120000</v>
      </c>
      <c r="L61" s="42"/>
      <c r="M61" s="42"/>
      <c r="N61" s="42">
        <v>150000</v>
      </c>
      <c r="O61" s="42"/>
      <c r="P61" s="42"/>
      <c r="Q61" s="76">
        <v>150000</v>
      </c>
      <c r="R61" s="42"/>
      <c r="S61" s="42"/>
      <c r="T61" s="76">
        <v>150000</v>
      </c>
      <c r="U61" s="42"/>
      <c r="V61" s="42"/>
      <c r="W61" s="76"/>
      <c r="X61" s="42">
        <f>K61+N61+Q61+T61</f>
        <v>570000</v>
      </c>
      <c r="Y61" s="40"/>
    </row>
    <row r="62" spans="1:25" ht="18">
      <c r="A62" s="13"/>
      <c r="B62" s="14"/>
      <c r="C62" s="6"/>
      <c r="D62" s="49"/>
      <c r="E62" s="42"/>
      <c r="F62" s="17"/>
      <c r="G62" s="16"/>
      <c r="H62" s="42"/>
      <c r="I62" s="42"/>
      <c r="J62" s="42"/>
      <c r="K62" s="42"/>
      <c r="L62" s="42"/>
      <c r="M62" s="42"/>
      <c r="N62" s="42"/>
      <c r="O62" s="42"/>
      <c r="P62" s="42"/>
      <c r="Q62" s="76"/>
      <c r="R62" s="42"/>
      <c r="S62" s="42"/>
      <c r="T62" s="76"/>
      <c r="U62" s="42"/>
      <c r="V62" s="42"/>
      <c r="W62" s="76"/>
      <c r="X62" s="42"/>
      <c r="Y62" s="40"/>
    </row>
    <row r="63" spans="1:25" s="139" customFormat="1" ht="18">
      <c r="A63" s="24" t="s">
        <v>545</v>
      </c>
      <c r="B63" s="136"/>
      <c r="C63" s="137"/>
      <c r="D63" s="127" t="s">
        <v>592</v>
      </c>
      <c r="E63" s="135"/>
      <c r="F63" s="138"/>
      <c r="G63" s="135"/>
      <c r="H63" s="130"/>
      <c r="I63" s="135" t="e">
        <f aca="true" t="shared" si="5" ref="I63:W63">I64+I110+I139+I179</f>
        <v>#REF!</v>
      </c>
      <c r="J63" s="130">
        <f t="shared" si="5"/>
        <v>0</v>
      </c>
      <c r="K63" s="130">
        <f t="shared" si="5"/>
        <v>1025718</v>
      </c>
      <c r="L63" s="135" t="e">
        <f t="shared" si="5"/>
        <v>#REF!</v>
      </c>
      <c r="M63" s="135" t="e">
        <f t="shared" si="5"/>
        <v>#REF!</v>
      </c>
      <c r="N63" s="130">
        <f t="shared" si="5"/>
        <v>917530</v>
      </c>
      <c r="O63" s="135" t="e">
        <f t="shared" si="5"/>
        <v>#REF!</v>
      </c>
      <c r="P63" s="135" t="e">
        <f t="shared" si="5"/>
        <v>#REF!</v>
      </c>
      <c r="Q63" s="130">
        <f t="shared" si="5"/>
        <v>1140500</v>
      </c>
      <c r="R63" s="135" t="e">
        <f t="shared" si="5"/>
        <v>#REF!</v>
      </c>
      <c r="S63" s="135" t="e">
        <f t="shared" si="5"/>
        <v>#REF!</v>
      </c>
      <c r="T63" s="130">
        <f t="shared" si="5"/>
        <v>1035400</v>
      </c>
      <c r="U63" s="135" t="e">
        <f t="shared" si="5"/>
        <v>#REF!</v>
      </c>
      <c r="V63" s="135" t="e">
        <f t="shared" si="5"/>
        <v>#REF!</v>
      </c>
      <c r="W63" s="130">
        <f t="shared" si="5"/>
        <v>639600</v>
      </c>
      <c r="X63" s="130">
        <f>K63+N63+Q63+T63</f>
        <v>4119148</v>
      </c>
      <c r="Y63" s="131" t="s">
        <v>49</v>
      </c>
    </row>
    <row r="64" spans="1:25" s="28" customFormat="1" ht="18.75">
      <c r="A64" s="24" t="s">
        <v>3</v>
      </c>
      <c r="C64" s="20"/>
      <c r="D64" s="111" t="s">
        <v>599</v>
      </c>
      <c r="E64" s="26"/>
      <c r="F64" s="27"/>
      <c r="G64" s="26" t="e">
        <f>+#REF!+K64+L64+M64+N64+O64+P64+Q64+R64+S64+T64+U64+V64</f>
        <v>#REF!</v>
      </c>
      <c r="H64" s="115"/>
      <c r="I64" s="115">
        <f>I66+I67+I68+I69+I70+I71+I72+I73+I74+I75+I76+I77+I78+I79+I80+I81+I82+I83+I84+I85+I86+I87+I88+I92+I93+I94+I95+I100+I101+I102+I105+I106+I107+I108+I109+I104</f>
        <v>0</v>
      </c>
      <c r="J64" s="115">
        <f>J66+J67+J68+J69+J70+J71+J72+J73+J74+J75+J76+J77+J78+J79+J80+J81+J82+J83+J84+J85+J86+J87+J88+J92+J93+J94+J95+J100+J101+J102+J105+J106+J107+J108+J109+J104</f>
        <v>0</v>
      </c>
      <c r="K64" s="115">
        <f>K66+K67+K68+K69+K70+K71+K72+K73+K74+K75+K76+K77+K78+K79+K80+K81+K82+K83+K84+K85+K86+K87+K88+K92+K93+K94+K95+K100+K101+K102+K105+K106+K107+K108+K109+K104</f>
        <v>538380</v>
      </c>
      <c r="L64" s="115">
        <f aca="true" t="shared" si="6" ref="L64:W64">L66+L67+L68+L69+L70+L71+L72+L73+L74+L75+L76+L77+L78+L79+L80+L81+L82+L83+L84+L85+L86+L87+L88+L92+L93+L94+L95+L100+L101+L102+L105+L106+L107+L108+L109+L104</f>
        <v>0</v>
      </c>
      <c r="M64" s="115">
        <f t="shared" si="6"/>
        <v>0</v>
      </c>
      <c r="N64" s="115">
        <f t="shared" si="6"/>
        <v>559380</v>
      </c>
      <c r="O64" s="115">
        <f t="shared" si="6"/>
        <v>0</v>
      </c>
      <c r="P64" s="115">
        <f t="shared" si="6"/>
        <v>0</v>
      </c>
      <c r="Q64" s="115">
        <f t="shared" si="6"/>
        <v>630000</v>
      </c>
      <c r="R64" s="115">
        <f t="shared" si="6"/>
        <v>0</v>
      </c>
      <c r="S64" s="115">
        <f t="shared" si="6"/>
        <v>0</v>
      </c>
      <c r="T64" s="115">
        <f t="shared" si="6"/>
        <v>520000</v>
      </c>
      <c r="U64" s="115">
        <f>U66+U67+U68+U69+U70+U71+U72+U73+U74+U75+U76+U77+U78+U79+U80+U81+U82+U83+U84+U85+U86+U87+U88+U92+U93+U94+U95+U100+U101+U102+U105+U106+U107+U108+U109+U104</f>
        <v>0</v>
      </c>
      <c r="V64" s="115">
        <f t="shared" si="6"/>
        <v>0</v>
      </c>
      <c r="W64" s="115">
        <f t="shared" si="6"/>
        <v>75000</v>
      </c>
      <c r="X64" s="26">
        <f>K64+N64+Q64+T64</f>
        <v>2247760</v>
      </c>
      <c r="Y64" s="27" t="s">
        <v>49</v>
      </c>
    </row>
    <row r="65" spans="1:25" s="34" customFormat="1" ht="18">
      <c r="A65" s="29"/>
      <c r="B65" s="25" t="s">
        <v>17</v>
      </c>
      <c r="C65" s="29"/>
      <c r="D65" s="30" t="s">
        <v>549</v>
      </c>
      <c r="E65" s="31"/>
      <c r="F65" s="32"/>
      <c r="G65" s="33"/>
      <c r="H65" s="33"/>
      <c r="I65" s="33"/>
      <c r="J65" s="33"/>
      <c r="K65" s="33"/>
      <c r="L65" s="33">
        <f aca="true" t="shared" si="7" ref="L65:V65">L66+L67+L68+L69+L70+L71+L72+L73+L74+L75+L76+L77+L78+L79+L80+L81+L82+L83+L84+L85+L86+L87+L88</f>
        <v>0</v>
      </c>
      <c r="M65" s="33">
        <f t="shared" si="7"/>
        <v>0</v>
      </c>
      <c r="N65" s="33"/>
      <c r="O65" s="33">
        <f t="shared" si="7"/>
        <v>0</v>
      </c>
      <c r="P65" s="33">
        <f t="shared" si="7"/>
        <v>0</v>
      </c>
      <c r="Q65" s="33"/>
      <c r="R65" s="33">
        <f t="shared" si="7"/>
        <v>0</v>
      </c>
      <c r="S65" s="33">
        <f t="shared" si="7"/>
        <v>0</v>
      </c>
      <c r="T65" s="33"/>
      <c r="U65" s="33">
        <f t="shared" si="7"/>
        <v>0</v>
      </c>
      <c r="V65" s="33">
        <f t="shared" si="7"/>
        <v>0</v>
      </c>
      <c r="W65" s="33"/>
      <c r="X65" s="33"/>
      <c r="Y65" s="32"/>
    </row>
    <row r="66" spans="1:25" s="43" customFormat="1" ht="30">
      <c r="A66" s="35"/>
      <c r="B66" s="36"/>
      <c r="C66" s="37" t="s">
        <v>444</v>
      </c>
      <c r="D66" s="38" t="s">
        <v>446</v>
      </c>
      <c r="E66" s="39" t="s">
        <v>190</v>
      </c>
      <c r="F66" s="40" t="s">
        <v>197</v>
      </c>
      <c r="G66" s="41"/>
      <c r="H66" s="42"/>
      <c r="I66" s="41"/>
      <c r="J66" s="41"/>
      <c r="K66" s="42"/>
      <c r="L66" s="42"/>
      <c r="M66" s="42"/>
      <c r="N66" s="42"/>
      <c r="O66" s="42"/>
      <c r="P66" s="42"/>
      <c r="Q66" s="42"/>
      <c r="R66" s="42"/>
      <c r="S66" s="42"/>
      <c r="T66" s="42">
        <v>40000</v>
      </c>
      <c r="U66" s="42"/>
      <c r="V66" s="42"/>
      <c r="W66" s="42"/>
      <c r="X66" s="42">
        <f>K66+N66+Q66+T66</f>
        <v>40000</v>
      </c>
      <c r="Y66" s="40"/>
    </row>
    <row r="67" spans="1:25" s="43" customFormat="1" ht="15">
      <c r="A67" s="35"/>
      <c r="B67" s="36"/>
      <c r="C67" s="37" t="s">
        <v>445</v>
      </c>
      <c r="D67" s="38" t="s">
        <v>191</v>
      </c>
      <c r="E67" s="42"/>
      <c r="F67" s="40"/>
      <c r="G67" s="41"/>
      <c r="H67" s="42"/>
      <c r="I67" s="41"/>
      <c r="J67" s="41"/>
      <c r="K67" s="42">
        <v>60000</v>
      </c>
      <c r="L67" s="42"/>
      <c r="M67" s="42"/>
      <c r="N67" s="42">
        <v>40000</v>
      </c>
      <c r="O67" s="42"/>
      <c r="P67" s="42"/>
      <c r="Q67" s="42">
        <v>30000</v>
      </c>
      <c r="R67" s="42"/>
      <c r="S67" s="42"/>
      <c r="T67" s="42">
        <v>30000</v>
      </c>
      <c r="U67" s="42"/>
      <c r="V67" s="42"/>
      <c r="W67" s="42">
        <v>30000</v>
      </c>
      <c r="X67" s="42">
        <f aca="true" t="shared" si="8" ref="X67:X109">K67+N67+Q67+T67</f>
        <v>160000</v>
      </c>
      <c r="Y67" s="40"/>
    </row>
    <row r="68" spans="1:25" s="43" customFormat="1" ht="30">
      <c r="A68" s="35"/>
      <c r="B68" s="36"/>
      <c r="C68" s="37" t="s">
        <v>447</v>
      </c>
      <c r="D68" s="38" t="s">
        <v>467</v>
      </c>
      <c r="E68" s="39" t="s">
        <v>192</v>
      </c>
      <c r="F68" s="40" t="s">
        <v>200</v>
      </c>
      <c r="G68" s="41"/>
      <c r="H68" s="42"/>
      <c r="I68" s="41"/>
      <c r="J68" s="41"/>
      <c r="K68" s="42">
        <v>50000</v>
      </c>
      <c r="L68" s="42"/>
      <c r="M68" s="42"/>
      <c r="N68" s="42">
        <v>40000</v>
      </c>
      <c r="O68" s="42"/>
      <c r="P68" s="42"/>
      <c r="Q68" s="42"/>
      <c r="R68" s="42"/>
      <c r="S68" s="42"/>
      <c r="T68" s="42"/>
      <c r="U68" s="42"/>
      <c r="V68" s="42"/>
      <c r="W68" s="42"/>
      <c r="X68" s="42">
        <f t="shared" si="8"/>
        <v>90000</v>
      </c>
      <c r="Y68" s="40"/>
    </row>
    <row r="69" spans="1:25" s="43" customFormat="1" ht="15">
      <c r="A69" s="35"/>
      <c r="B69" s="36"/>
      <c r="C69" s="37" t="s">
        <v>448</v>
      </c>
      <c r="D69" s="38" t="s">
        <v>468</v>
      </c>
      <c r="E69" s="42" t="s">
        <v>193</v>
      </c>
      <c r="F69" s="40" t="s">
        <v>198</v>
      </c>
      <c r="G69" s="41"/>
      <c r="H69" s="42"/>
      <c r="I69" s="41"/>
      <c r="J69" s="41"/>
      <c r="K69" s="42">
        <v>60000</v>
      </c>
      <c r="L69" s="42"/>
      <c r="M69" s="42"/>
      <c r="N69" s="42">
        <v>40000</v>
      </c>
      <c r="O69" s="42"/>
      <c r="P69" s="42"/>
      <c r="Q69" s="42">
        <v>25000</v>
      </c>
      <c r="R69" s="42"/>
      <c r="S69" s="42"/>
      <c r="T69" s="42"/>
      <c r="U69" s="42"/>
      <c r="V69" s="42"/>
      <c r="W69" s="42"/>
      <c r="X69" s="42">
        <f t="shared" si="8"/>
        <v>125000</v>
      </c>
      <c r="Y69" s="40"/>
    </row>
    <row r="70" spans="1:25" s="43" customFormat="1" ht="15">
      <c r="A70" s="35"/>
      <c r="B70" s="36"/>
      <c r="C70" s="37" t="s">
        <v>449</v>
      </c>
      <c r="D70" s="38" t="s">
        <v>194</v>
      </c>
      <c r="E70" s="42" t="s">
        <v>195</v>
      </c>
      <c r="F70" s="40" t="s">
        <v>199</v>
      </c>
      <c r="G70" s="41"/>
      <c r="H70" s="42"/>
      <c r="I70" s="41"/>
      <c r="J70" s="41"/>
      <c r="K70" s="42">
        <v>20000</v>
      </c>
      <c r="L70" s="42"/>
      <c r="M70" s="42"/>
      <c r="N70" s="42">
        <v>20000</v>
      </c>
      <c r="O70" s="42"/>
      <c r="P70" s="42"/>
      <c r="Q70" s="42">
        <v>30000</v>
      </c>
      <c r="R70" s="42"/>
      <c r="S70" s="42"/>
      <c r="T70" s="42">
        <v>30000</v>
      </c>
      <c r="U70" s="42"/>
      <c r="V70" s="42"/>
      <c r="W70" s="42">
        <v>30000</v>
      </c>
      <c r="X70" s="42">
        <f t="shared" si="8"/>
        <v>100000</v>
      </c>
      <c r="Y70" s="40"/>
    </row>
    <row r="71" spans="1:25" s="43" customFormat="1" ht="15">
      <c r="A71" s="35"/>
      <c r="B71" s="36"/>
      <c r="C71" s="37" t="s">
        <v>450</v>
      </c>
      <c r="D71" s="38" t="s">
        <v>469</v>
      </c>
      <c r="E71" s="42" t="s">
        <v>196</v>
      </c>
      <c r="F71" s="40" t="s">
        <v>201</v>
      </c>
      <c r="G71" s="41"/>
      <c r="H71" s="42"/>
      <c r="I71" s="41"/>
      <c r="J71" s="41"/>
      <c r="K71" s="42"/>
      <c r="L71" s="42"/>
      <c r="M71" s="42"/>
      <c r="N71" s="42"/>
      <c r="O71" s="42"/>
      <c r="P71" s="42"/>
      <c r="Q71" s="42">
        <v>30000</v>
      </c>
      <c r="R71" s="42"/>
      <c r="S71" s="42"/>
      <c r="T71" s="42"/>
      <c r="U71" s="42"/>
      <c r="V71" s="42"/>
      <c r="W71" s="42"/>
      <c r="X71" s="42">
        <f t="shared" si="8"/>
        <v>30000</v>
      </c>
      <c r="Y71" s="40"/>
    </row>
    <row r="72" spans="1:25" s="43" customFormat="1" ht="15">
      <c r="A72" s="35"/>
      <c r="B72" s="36"/>
      <c r="C72" s="37" t="s">
        <v>451</v>
      </c>
      <c r="D72" s="38" t="s">
        <v>470</v>
      </c>
      <c r="E72" s="42"/>
      <c r="F72" s="40" t="s">
        <v>201</v>
      </c>
      <c r="G72" s="41"/>
      <c r="H72" s="42"/>
      <c r="I72" s="41"/>
      <c r="J72" s="41"/>
      <c r="K72" s="42"/>
      <c r="L72" s="42"/>
      <c r="M72" s="42"/>
      <c r="N72" s="42">
        <v>20000</v>
      </c>
      <c r="O72" s="42"/>
      <c r="P72" s="42"/>
      <c r="Q72" s="42"/>
      <c r="R72" s="42"/>
      <c r="S72" s="42"/>
      <c r="T72" s="42"/>
      <c r="U72" s="42"/>
      <c r="V72" s="42"/>
      <c r="W72" s="42"/>
      <c r="X72" s="42">
        <f t="shared" si="8"/>
        <v>20000</v>
      </c>
      <c r="Y72" s="40"/>
    </row>
    <row r="73" spans="1:25" s="43" customFormat="1" ht="15">
      <c r="A73" s="35"/>
      <c r="B73" s="36"/>
      <c r="C73" s="37" t="s">
        <v>452</v>
      </c>
      <c r="D73" s="38" t="s">
        <v>471</v>
      </c>
      <c r="E73" s="42"/>
      <c r="F73" s="40" t="s">
        <v>202</v>
      </c>
      <c r="G73" s="41"/>
      <c r="H73" s="42"/>
      <c r="I73" s="41"/>
      <c r="J73" s="41"/>
      <c r="K73" s="42">
        <v>10000</v>
      </c>
      <c r="L73" s="42"/>
      <c r="M73" s="42"/>
      <c r="N73" s="42"/>
      <c r="O73" s="42"/>
      <c r="P73" s="42"/>
      <c r="Q73" s="42">
        <v>50000</v>
      </c>
      <c r="R73" s="42"/>
      <c r="S73" s="42"/>
      <c r="T73" s="42"/>
      <c r="U73" s="42"/>
      <c r="V73" s="42"/>
      <c r="W73" s="42"/>
      <c r="X73" s="42">
        <f t="shared" si="8"/>
        <v>60000</v>
      </c>
      <c r="Y73" s="40"/>
    </row>
    <row r="74" spans="1:25" s="43" customFormat="1" ht="15">
      <c r="A74" s="35"/>
      <c r="B74" s="36"/>
      <c r="C74" s="37" t="s">
        <v>453</v>
      </c>
      <c r="D74" s="38" t="s">
        <v>472</v>
      </c>
      <c r="E74" s="42" t="s">
        <v>204</v>
      </c>
      <c r="F74" s="40" t="s">
        <v>197</v>
      </c>
      <c r="G74" s="41"/>
      <c r="H74" s="42"/>
      <c r="I74" s="41"/>
      <c r="J74" s="41"/>
      <c r="K74" s="42">
        <v>0</v>
      </c>
      <c r="L74" s="42"/>
      <c r="M74" s="42"/>
      <c r="N74" s="42">
        <v>20000</v>
      </c>
      <c r="O74" s="42"/>
      <c r="P74" s="42"/>
      <c r="Q74" s="42"/>
      <c r="R74" s="42"/>
      <c r="S74" s="42"/>
      <c r="T74" s="42"/>
      <c r="U74" s="42"/>
      <c r="V74" s="42"/>
      <c r="W74" s="42"/>
      <c r="X74" s="42">
        <f t="shared" si="8"/>
        <v>20000</v>
      </c>
      <c r="Y74" s="40"/>
    </row>
    <row r="75" spans="1:25" s="43" customFormat="1" ht="15">
      <c r="A75" s="35"/>
      <c r="B75" s="36"/>
      <c r="C75" s="37" t="s">
        <v>454</v>
      </c>
      <c r="D75" s="38" t="s">
        <v>473</v>
      </c>
      <c r="E75" s="42" t="s">
        <v>205</v>
      </c>
      <c r="F75" s="40" t="s">
        <v>201</v>
      </c>
      <c r="G75" s="41"/>
      <c r="H75" s="42"/>
      <c r="I75" s="41"/>
      <c r="J75" s="41"/>
      <c r="K75" s="42"/>
      <c r="L75" s="42"/>
      <c r="M75" s="42"/>
      <c r="N75" s="42">
        <v>30000</v>
      </c>
      <c r="O75" s="42"/>
      <c r="P75" s="42"/>
      <c r="Q75" s="42">
        <v>30000</v>
      </c>
      <c r="R75" s="42"/>
      <c r="S75" s="42"/>
      <c r="T75" s="42"/>
      <c r="U75" s="42"/>
      <c r="V75" s="42"/>
      <c r="W75" s="42"/>
      <c r="X75" s="42">
        <f t="shared" si="8"/>
        <v>60000</v>
      </c>
      <c r="Y75" s="40"/>
    </row>
    <row r="76" spans="1:25" s="43" customFormat="1" ht="15">
      <c r="A76" s="35"/>
      <c r="B76" s="36"/>
      <c r="C76" s="37" t="s">
        <v>455</v>
      </c>
      <c r="D76" s="38" t="s">
        <v>474</v>
      </c>
      <c r="E76" s="42" t="s">
        <v>206</v>
      </c>
      <c r="F76" s="40" t="s">
        <v>201</v>
      </c>
      <c r="G76" s="41"/>
      <c r="H76" s="42"/>
      <c r="I76" s="41"/>
      <c r="J76" s="41"/>
      <c r="K76" s="42">
        <v>50000</v>
      </c>
      <c r="L76" s="42"/>
      <c r="M76" s="42"/>
      <c r="N76" s="42">
        <v>15000</v>
      </c>
      <c r="O76" s="42"/>
      <c r="P76" s="42"/>
      <c r="Q76" s="42"/>
      <c r="R76" s="42"/>
      <c r="S76" s="42"/>
      <c r="T76" s="42"/>
      <c r="U76" s="42"/>
      <c r="V76" s="42"/>
      <c r="W76" s="42"/>
      <c r="X76" s="42">
        <f t="shared" si="8"/>
        <v>65000</v>
      </c>
      <c r="Y76" s="40"/>
    </row>
    <row r="77" spans="1:25" s="43" customFormat="1" ht="15">
      <c r="A77" s="35"/>
      <c r="B77" s="36"/>
      <c r="C77" s="37" t="s">
        <v>634</v>
      </c>
      <c r="D77" s="38" t="s">
        <v>635</v>
      </c>
      <c r="E77" s="42"/>
      <c r="F77" s="40" t="s">
        <v>201</v>
      </c>
      <c r="G77" s="41"/>
      <c r="H77" s="42"/>
      <c r="I77" s="41"/>
      <c r="J77" s="41"/>
      <c r="K77" s="42"/>
      <c r="L77" s="42"/>
      <c r="M77" s="42"/>
      <c r="N77" s="42">
        <v>25000</v>
      </c>
      <c r="O77" s="42"/>
      <c r="P77" s="42"/>
      <c r="Q77" s="42"/>
      <c r="R77" s="42"/>
      <c r="S77" s="42"/>
      <c r="T77" s="42"/>
      <c r="U77" s="42"/>
      <c r="V77" s="42"/>
      <c r="W77" s="42"/>
      <c r="X77" s="42">
        <f t="shared" si="8"/>
        <v>25000</v>
      </c>
      <c r="Y77" s="40"/>
    </row>
    <row r="78" spans="1:25" s="43" customFormat="1" ht="15">
      <c r="A78" s="35"/>
      <c r="B78" s="36"/>
      <c r="C78" s="37" t="s">
        <v>456</v>
      </c>
      <c r="D78" s="38" t="s">
        <v>207</v>
      </c>
      <c r="E78" s="42"/>
      <c r="F78" s="40" t="s">
        <v>201</v>
      </c>
      <c r="G78" s="41"/>
      <c r="H78" s="42"/>
      <c r="I78" s="41"/>
      <c r="J78" s="41"/>
      <c r="K78" s="42"/>
      <c r="L78" s="42"/>
      <c r="M78" s="42"/>
      <c r="N78" s="42"/>
      <c r="O78" s="42"/>
      <c r="P78" s="42"/>
      <c r="Q78" s="42">
        <v>30000</v>
      </c>
      <c r="R78" s="42"/>
      <c r="S78" s="42"/>
      <c r="T78" s="42">
        <v>50000</v>
      </c>
      <c r="U78" s="42"/>
      <c r="V78" s="42"/>
      <c r="W78" s="42"/>
      <c r="X78" s="42">
        <f t="shared" si="8"/>
        <v>80000</v>
      </c>
      <c r="Y78" s="40"/>
    </row>
    <row r="79" spans="1:25" s="43" customFormat="1" ht="15">
      <c r="A79" s="35"/>
      <c r="B79" s="36"/>
      <c r="C79" s="37" t="s">
        <v>457</v>
      </c>
      <c r="D79" s="38" t="s">
        <v>475</v>
      </c>
      <c r="E79" s="42" t="s">
        <v>208</v>
      </c>
      <c r="F79" s="40" t="s">
        <v>201</v>
      </c>
      <c r="G79" s="41"/>
      <c r="H79" s="42"/>
      <c r="I79" s="41"/>
      <c r="J79" s="41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>
        <f t="shared" si="8"/>
        <v>0</v>
      </c>
      <c r="Y79" s="40"/>
    </row>
    <row r="80" spans="1:25" s="43" customFormat="1" ht="15">
      <c r="A80" s="35"/>
      <c r="B80" s="36"/>
      <c r="C80" s="37" t="s">
        <v>458</v>
      </c>
      <c r="D80" s="38" t="s">
        <v>476</v>
      </c>
      <c r="E80" s="42" t="s">
        <v>209</v>
      </c>
      <c r="F80" s="40"/>
      <c r="G80" s="41"/>
      <c r="H80" s="42"/>
      <c r="I80" s="41"/>
      <c r="J80" s="41"/>
      <c r="K80" s="42"/>
      <c r="L80" s="42"/>
      <c r="M80" s="42"/>
      <c r="N80" s="42"/>
      <c r="O80" s="42"/>
      <c r="P80" s="42"/>
      <c r="Q80" s="42">
        <v>60000</v>
      </c>
      <c r="R80" s="42"/>
      <c r="S80" s="42"/>
      <c r="T80" s="42"/>
      <c r="U80" s="42"/>
      <c r="V80" s="42"/>
      <c r="W80" s="42"/>
      <c r="X80" s="42">
        <f t="shared" si="8"/>
        <v>60000</v>
      </c>
      <c r="Y80" s="40"/>
    </row>
    <row r="81" spans="1:25" s="43" customFormat="1" ht="15">
      <c r="A81" s="35"/>
      <c r="B81" s="36"/>
      <c r="C81" s="37" t="s">
        <v>459</v>
      </c>
      <c r="D81" s="38" t="s">
        <v>477</v>
      </c>
      <c r="E81" s="42" t="s">
        <v>210</v>
      </c>
      <c r="F81" s="40" t="s">
        <v>211</v>
      </c>
      <c r="G81" s="41"/>
      <c r="H81" s="42"/>
      <c r="I81" s="41"/>
      <c r="J81" s="41"/>
      <c r="K81" s="42"/>
      <c r="L81" s="42"/>
      <c r="M81" s="42"/>
      <c r="N81" s="42"/>
      <c r="O81" s="42"/>
      <c r="P81" s="42"/>
      <c r="Q81" s="42"/>
      <c r="R81" s="42"/>
      <c r="S81" s="42"/>
      <c r="T81" s="42">
        <v>20000</v>
      </c>
      <c r="U81" s="42"/>
      <c r="V81" s="42"/>
      <c r="W81" s="42"/>
      <c r="X81" s="42">
        <f t="shared" si="8"/>
        <v>20000</v>
      </c>
      <c r="Y81" s="40"/>
    </row>
    <row r="82" spans="1:25" s="43" customFormat="1" ht="15">
      <c r="A82" s="35"/>
      <c r="B82" s="36"/>
      <c r="C82" s="37" t="s">
        <v>460</v>
      </c>
      <c r="D82" s="38" t="s">
        <v>212</v>
      </c>
      <c r="E82" s="42" t="s">
        <v>213</v>
      </c>
      <c r="F82" s="40"/>
      <c r="G82" s="41"/>
      <c r="H82" s="42"/>
      <c r="I82" s="41"/>
      <c r="J82" s="41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>
        <f t="shared" si="8"/>
        <v>0</v>
      </c>
      <c r="Y82" s="40"/>
    </row>
    <row r="83" spans="1:25" s="43" customFormat="1" ht="15">
      <c r="A83" s="35"/>
      <c r="B83" s="36"/>
      <c r="C83" s="37" t="s">
        <v>461</v>
      </c>
      <c r="D83" s="38" t="s">
        <v>478</v>
      </c>
      <c r="E83" s="42" t="s">
        <v>214</v>
      </c>
      <c r="F83" s="40" t="s">
        <v>215</v>
      </c>
      <c r="G83" s="41"/>
      <c r="H83" s="42"/>
      <c r="I83" s="41"/>
      <c r="J83" s="41"/>
      <c r="K83" s="42"/>
      <c r="L83" s="42">
        <v>0</v>
      </c>
      <c r="M83" s="42">
        <v>0</v>
      </c>
      <c r="N83" s="42"/>
      <c r="O83" s="42">
        <v>0</v>
      </c>
      <c r="P83" s="42">
        <v>0</v>
      </c>
      <c r="Q83" s="42"/>
      <c r="R83" s="42">
        <v>0</v>
      </c>
      <c r="S83" s="42">
        <v>0</v>
      </c>
      <c r="T83" s="42"/>
      <c r="U83" s="42"/>
      <c r="V83" s="42"/>
      <c r="W83" s="42"/>
      <c r="X83" s="42">
        <f t="shared" si="8"/>
        <v>0</v>
      </c>
      <c r="Y83" s="40"/>
    </row>
    <row r="84" spans="1:25" s="43" customFormat="1" ht="15">
      <c r="A84" s="35"/>
      <c r="B84" s="36"/>
      <c r="C84" s="37" t="s">
        <v>462</v>
      </c>
      <c r="D84" s="38" t="s">
        <v>479</v>
      </c>
      <c r="E84" s="42"/>
      <c r="F84" s="40" t="s">
        <v>201</v>
      </c>
      <c r="G84" s="41"/>
      <c r="H84" s="42"/>
      <c r="I84" s="41"/>
      <c r="J84" s="41"/>
      <c r="K84" s="42"/>
      <c r="L84" s="42">
        <v>0</v>
      </c>
      <c r="M84" s="42">
        <v>0</v>
      </c>
      <c r="N84" s="42"/>
      <c r="O84" s="42">
        <v>0</v>
      </c>
      <c r="P84" s="42">
        <v>0</v>
      </c>
      <c r="Q84" s="42"/>
      <c r="R84" s="42">
        <v>0</v>
      </c>
      <c r="S84" s="42">
        <v>0</v>
      </c>
      <c r="T84" s="42"/>
      <c r="U84" s="42"/>
      <c r="V84" s="42"/>
      <c r="W84" s="42"/>
      <c r="X84" s="42">
        <f t="shared" si="8"/>
        <v>0</v>
      </c>
      <c r="Y84" s="40"/>
    </row>
    <row r="85" spans="1:25" s="43" customFormat="1" ht="15">
      <c r="A85" s="35"/>
      <c r="B85" s="36"/>
      <c r="C85" s="37" t="s">
        <v>463</v>
      </c>
      <c r="D85" s="38" t="s">
        <v>216</v>
      </c>
      <c r="E85" s="42" t="s">
        <v>217</v>
      </c>
      <c r="F85" s="40" t="s">
        <v>197</v>
      </c>
      <c r="G85" s="41"/>
      <c r="H85" s="42"/>
      <c r="I85" s="41"/>
      <c r="J85" s="41"/>
      <c r="K85" s="42"/>
      <c r="L85" s="42">
        <v>0</v>
      </c>
      <c r="M85" s="42">
        <v>0</v>
      </c>
      <c r="N85" s="42"/>
      <c r="O85" s="42">
        <v>0</v>
      </c>
      <c r="P85" s="42">
        <v>0</v>
      </c>
      <c r="Q85" s="42"/>
      <c r="R85" s="42">
        <v>0</v>
      </c>
      <c r="S85" s="42">
        <v>0</v>
      </c>
      <c r="T85" s="42">
        <v>50000</v>
      </c>
      <c r="U85" s="42"/>
      <c r="V85" s="42"/>
      <c r="W85" s="42"/>
      <c r="X85" s="42">
        <f t="shared" si="8"/>
        <v>50000</v>
      </c>
      <c r="Y85" s="40"/>
    </row>
    <row r="86" spans="1:25" s="43" customFormat="1" ht="15">
      <c r="A86" s="35"/>
      <c r="B86" s="36"/>
      <c r="C86" s="37" t="s">
        <v>464</v>
      </c>
      <c r="D86" s="38" t="s">
        <v>480</v>
      </c>
      <c r="E86" s="42" t="s">
        <v>218</v>
      </c>
      <c r="F86" s="40" t="s">
        <v>201</v>
      </c>
      <c r="G86" s="41"/>
      <c r="H86" s="42"/>
      <c r="I86" s="41"/>
      <c r="J86" s="41"/>
      <c r="K86" s="42"/>
      <c r="L86" s="42">
        <v>0</v>
      </c>
      <c r="M86" s="42">
        <v>0</v>
      </c>
      <c r="N86" s="42"/>
      <c r="O86" s="42">
        <v>0</v>
      </c>
      <c r="P86" s="42">
        <v>0</v>
      </c>
      <c r="Q86" s="42"/>
      <c r="R86" s="42">
        <v>0</v>
      </c>
      <c r="S86" s="42">
        <v>0</v>
      </c>
      <c r="T86" s="42">
        <v>30000</v>
      </c>
      <c r="U86" s="42"/>
      <c r="V86" s="42"/>
      <c r="W86" s="42"/>
      <c r="X86" s="42">
        <f t="shared" si="8"/>
        <v>30000</v>
      </c>
      <c r="Y86" s="40"/>
    </row>
    <row r="87" spans="1:25" s="43" customFormat="1" ht="15">
      <c r="A87" s="35"/>
      <c r="B87" s="36"/>
      <c r="C87" s="37" t="s">
        <v>465</v>
      </c>
      <c r="D87" s="41" t="s">
        <v>632</v>
      </c>
      <c r="E87" s="42"/>
      <c r="F87" s="40"/>
      <c r="G87" s="41"/>
      <c r="H87" s="42"/>
      <c r="I87" s="41"/>
      <c r="J87" s="41"/>
      <c r="K87" s="42">
        <v>23000</v>
      </c>
      <c r="L87" s="42"/>
      <c r="M87" s="42"/>
      <c r="N87" s="42">
        <v>24000</v>
      </c>
      <c r="O87" s="42"/>
      <c r="P87" s="42"/>
      <c r="Q87" s="42"/>
      <c r="R87" s="42"/>
      <c r="S87" s="42"/>
      <c r="T87" s="42"/>
      <c r="U87" s="42"/>
      <c r="V87" s="42"/>
      <c r="W87" s="42"/>
      <c r="X87" s="42">
        <f t="shared" si="8"/>
        <v>47000</v>
      </c>
      <c r="Y87" s="40"/>
    </row>
    <row r="88" spans="1:25" s="43" customFormat="1" ht="15">
      <c r="A88" s="35"/>
      <c r="B88" s="36"/>
      <c r="C88" s="37" t="s">
        <v>466</v>
      </c>
      <c r="D88" s="41" t="s">
        <v>381</v>
      </c>
      <c r="E88" s="42"/>
      <c r="F88" s="40"/>
      <c r="G88" s="41"/>
      <c r="H88" s="42"/>
      <c r="I88" s="41"/>
      <c r="J88" s="41"/>
      <c r="K88" s="42">
        <v>7000</v>
      </c>
      <c r="L88" s="42"/>
      <c r="M88" s="42"/>
      <c r="N88" s="42">
        <v>7000</v>
      </c>
      <c r="O88" s="42"/>
      <c r="P88" s="42"/>
      <c r="Q88" s="42"/>
      <c r="R88" s="42"/>
      <c r="S88" s="42"/>
      <c r="T88" s="42"/>
      <c r="U88" s="42"/>
      <c r="V88" s="42"/>
      <c r="W88" s="42"/>
      <c r="X88" s="42">
        <f t="shared" si="8"/>
        <v>14000</v>
      </c>
      <c r="Y88" s="40"/>
    </row>
    <row r="89" spans="1:25" s="43" customFormat="1" ht="15" hidden="1">
      <c r="A89" s="35"/>
      <c r="B89" s="36"/>
      <c r="C89" s="37"/>
      <c r="D89" s="38"/>
      <c r="E89" s="42"/>
      <c r="F89" s="40"/>
      <c r="G89" s="41"/>
      <c r="H89" s="42"/>
      <c r="I89" s="41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>
        <f t="shared" si="8"/>
        <v>0</v>
      </c>
      <c r="Y89" s="40"/>
    </row>
    <row r="90" spans="1:25" s="43" customFormat="1" ht="15.75" hidden="1">
      <c r="A90" s="35"/>
      <c r="B90" s="36"/>
      <c r="C90" s="6"/>
      <c r="D90" s="44"/>
      <c r="E90" s="16"/>
      <c r="F90" s="17"/>
      <c r="G90" s="41"/>
      <c r="H90" s="16"/>
      <c r="I90" s="41"/>
      <c r="J90" s="4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42">
        <f t="shared" si="8"/>
        <v>0</v>
      </c>
      <c r="Y90" s="17"/>
    </row>
    <row r="91" spans="1:25" s="34" customFormat="1" ht="18" hidden="1">
      <c r="A91" s="29"/>
      <c r="B91" s="30"/>
      <c r="C91" s="29" t="s">
        <v>203</v>
      </c>
      <c r="D91" s="30" t="s">
        <v>252</v>
      </c>
      <c r="E91" s="33"/>
      <c r="F91" s="32"/>
      <c r="G91" s="33"/>
      <c r="H91" s="33"/>
      <c r="I91" s="33">
        <f>I92+I93+I94</f>
        <v>0</v>
      </c>
      <c r="J91" s="33"/>
      <c r="K91" s="33">
        <f>K92+K93+K94+K95</f>
        <v>140000</v>
      </c>
      <c r="L91" s="33">
        <f>L92+L93+L94</f>
        <v>0</v>
      </c>
      <c r="M91" s="33">
        <f>M92+M93+M94</f>
        <v>0</v>
      </c>
      <c r="N91" s="33">
        <f>N92+N93+N94+N95</f>
        <v>140000</v>
      </c>
      <c r="O91" s="33">
        <f aca="true" t="shared" si="9" ref="O91:W91">O92+O93+O94+O95</f>
        <v>0</v>
      </c>
      <c r="P91" s="33">
        <f t="shared" si="9"/>
        <v>0</v>
      </c>
      <c r="Q91" s="33">
        <f t="shared" si="9"/>
        <v>115000</v>
      </c>
      <c r="R91" s="33">
        <f t="shared" si="9"/>
        <v>0</v>
      </c>
      <c r="S91" s="33">
        <f t="shared" si="9"/>
        <v>0</v>
      </c>
      <c r="T91" s="33">
        <f t="shared" si="9"/>
        <v>115000</v>
      </c>
      <c r="U91" s="33">
        <f t="shared" si="9"/>
        <v>0</v>
      </c>
      <c r="V91" s="33">
        <f t="shared" si="9"/>
        <v>0</v>
      </c>
      <c r="W91" s="33">
        <f t="shared" si="9"/>
        <v>0</v>
      </c>
      <c r="X91" s="42">
        <f t="shared" si="8"/>
        <v>510000</v>
      </c>
      <c r="Y91" s="32"/>
    </row>
    <row r="92" spans="1:25" s="46" customFormat="1" ht="15">
      <c r="A92" s="37"/>
      <c r="B92" s="38"/>
      <c r="C92" s="37" t="s">
        <v>481</v>
      </c>
      <c r="D92" s="38" t="s">
        <v>633</v>
      </c>
      <c r="E92" s="41"/>
      <c r="F92" s="45"/>
      <c r="G92" s="41"/>
      <c r="H92" s="42"/>
      <c r="I92" s="41"/>
      <c r="J92" s="42"/>
      <c r="K92" s="42">
        <v>85000</v>
      </c>
      <c r="L92" s="42"/>
      <c r="M92" s="42"/>
      <c r="N92" s="42">
        <v>85000</v>
      </c>
      <c r="O92" s="42"/>
      <c r="P92" s="42"/>
      <c r="Q92" s="42">
        <v>60000</v>
      </c>
      <c r="R92" s="42"/>
      <c r="S92" s="42"/>
      <c r="T92" s="42">
        <v>60000</v>
      </c>
      <c r="U92" s="42"/>
      <c r="V92" s="42"/>
      <c r="W92" s="42"/>
      <c r="X92" s="42">
        <f t="shared" si="8"/>
        <v>290000</v>
      </c>
      <c r="Y92" s="45"/>
    </row>
    <row r="93" spans="1:25" s="46" customFormat="1" ht="15">
      <c r="A93" s="37"/>
      <c r="B93" s="38"/>
      <c r="C93" s="37" t="s">
        <v>482</v>
      </c>
      <c r="D93" s="38" t="s">
        <v>678</v>
      </c>
      <c r="E93" s="41"/>
      <c r="F93" s="45"/>
      <c r="G93" s="41"/>
      <c r="H93" s="42"/>
      <c r="I93" s="41"/>
      <c r="J93" s="42"/>
      <c r="K93" s="42">
        <v>45000</v>
      </c>
      <c r="L93" s="42"/>
      <c r="M93" s="42"/>
      <c r="N93" s="42">
        <v>45000</v>
      </c>
      <c r="O93" s="42"/>
      <c r="P93" s="42"/>
      <c r="Q93" s="42">
        <v>45000</v>
      </c>
      <c r="R93" s="42"/>
      <c r="S93" s="42"/>
      <c r="T93" s="42">
        <v>45000</v>
      </c>
      <c r="U93" s="42"/>
      <c r="V93" s="42"/>
      <c r="W93" s="42"/>
      <c r="X93" s="42">
        <f t="shared" si="8"/>
        <v>180000</v>
      </c>
      <c r="Y93" s="45"/>
    </row>
    <row r="94" spans="1:25" s="43" customFormat="1" ht="15">
      <c r="A94" s="35"/>
      <c r="B94" s="36"/>
      <c r="C94" s="37" t="s">
        <v>677</v>
      </c>
      <c r="D94" s="47" t="s">
        <v>676</v>
      </c>
      <c r="E94" s="42"/>
      <c r="F94" s="40"/>
      <c r="G94" s="41"/>
      <c r="H94" s="42"/>
      <c r="I94" s="41"/>
      <c r="J94" s="41"/>
      <c r="K94" s="42">
        <v>10000</v>
      </c>
      <c r="L94" s="42"/>
      <c r="M94" s="42"/>
      <c r="N94" s="42">
        <v>10000</v>
      </c>
      <c r="O94" s="42"/>
      <c r="P94" s="42"/>
      <c r="Q94" s="42">
        <v>10000</v>
      </c>
      <c r="R94" s="42"/>
      <c r="S94" s="42"/>
      <c r="T94" s="42">
        <v>10000</v>
      </c>
      <c r="U94" s="42"/>
      <c r="V94" s="42"/>
      <c r="W94" s="42"/>
      <c r="X94" s="42">
        <f t="shared" si="8"/>
        <v>40000</v>
      </c>
      <c r="Y94" s="45"/>
    </row>
    <row r="95" spans="1:25" s="43" customFormat="1" ht="15">
      <c r="A95" s="35"/>
      <c r="B95" s="36"/>
      <c r="C95" s="37"/>
      <c r="D95" s="41" t="s">
        <v>378</v>
      </c>
      <c r="E95" s="42"/>
      <c r="F95" s="40"/>
      <c r="G95" s="41"/>
      <c r="H95" s="42"/>
      <c r="I95" s="41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>
        <f t="shared" si="8"/>
        <v>0</v>
      </c>
      <c r="Y95" s="45"/>
    </row>
    <row r="96" spans="1:25" s="43" customFormat="1" ht="15" hidden="1">
      <c r="A96" s="35"/>
      <c r="B96" s="36"/>
      <c r="C96" s="37"/>
      <c r="D96" s="47"/>
      <c r="E96" s="42"/>
      <c r="F96" s="40"/>
      <c r="G96" s="41"/>
      <c r="H96" s="42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2">
        <f t="shared" si="8"/>
        <v>0</v>
      </c>
      <c r="Y96" s="45"/>
    </row>
    <row r="97" spans="1:25" ht="15.75" hidden="1">
      <c r="A97" s="13"/>
      <c r="B97" s="15"/>
      <c r="C97" s="13"/>
      <c r="D97" s="15"/>
      <c r="E97" s="48"/>
      <c r="F97" s="17"/>
      <c r="G97" s="16"/>
      <c r="H97" s="16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42">
        <f t="shared" si="8"/>
        <v>0</v>
      </c>
      <c r="Y97" s="17"/>
    </row>
    <row r="98" spans="1:25" s="34" customFormat="1" ht="36" hidden="1">
      <c r="A98" s="29"/>
      <c r="B98" s="30"/>
      <c r="C98" s="29" t="s">
        <v>30</v>
      </c>
      <c r="D98" s="30" t="s">
        <v>39</v>
      </c>
      <c r="E98" s="31" t="s">
        <v>219</v>
      </c>
      <c r="F98" s="32"/>
      <c r="G98" s="33"/>
      <c r="H98" s="89"/>
      <c r="I98" s="33"/>
      <c r="J98" s="33"/>
      <c r="K98" s="33">
        <f>K103+K99</f>
        <v>116380</v>
      </c>
      <c r="L98" s="33">
        <f aca="true" t="shared" si="10" ref="L98:W98">L103+L99</f>
        <v>0</v>
      </c>
      <c r="M98" s="33">
        <f t="shared" si="10"/>
        <v>0</v>
      </c>
      <c r="N98" s="33">
        <f t="shared" si="10"/>
        <v>138380</v>
      </c>
      <c r="O98" s="33">
        <f t="shared" si="10"/>
        <v>0</v>
      </c>
      <c r="P98" s="33">
        <f t="shared" si="10"/>
        <v>0</v>
      </c>
      <c r="Q98" s="33">
        <f t="shared" si="10"/>
        <v>230000</v>
      </c>
      <c r="R98" s="33">
        <f t="shared" si="10"/>
        <v>0</v>
      </c>
      <c r="S98" s="33">
        <f t="shared" si="10"/>
        <v>0</v>
      </c>
      <c r="T98" s="33">
        <f t="shared" si="10"/>
        <v>155000</v>
      </c>
      <c r="U98" s="33">
        <f t="shared" si="10"/>
        <v>0</v>
      </c>
      <c r="V98" s="33">
        <f t="shared" si="10"/>
        <v>0</v>
      </c>
      <c r="W98" s="33">
        <f t="shared" si="10"/>
        <v>15000</v>
      </c>
      <c r="X98" s="42">
        <f t="shared" si="8"/>
        <v>639760</v>
      </c>
      <c r="Y98" s="32"/>
    </row>
    <row r="99" spans="1:25" s="46" customFormat="1" ht="15" hidden="1">
      <c r="A99" s="37"/>
      <c r="B99" s="38"/>
      <c r="C99" s="37" t="s">
        <v>31</v>
      </c>
      <c r="D99" s="38" t="s">
        <v>21</v>
      </c>
      <c r="E99" s="41"/>
      <c r="F99" s="45"/>
      <c r="G99" s="41"/>
      <c r="H99" s="42"/>
      <c r="I99" s="45"/>
      <c r="J99" s="45"/>
      <c r="K99" s="41">
        <f>K100+K101+K102</f>
        <v>57190</v>
      </c>
      <c r="L99" s="41">
        <f aca="true" t="shared" si="11" ref="L99:W99">L100+L101+L102</f>
        <v>0</v>
      </c>
      <c r="M99" s="41">
        <f t="shared" si="11"/>
        <v>0</v>
      </c>
      <c r="N99" s="41">
        <f t="shared" si="11"/>
        <v>108380</v>
      </c>
      <c r="O99" s="41">
        <f t="shared" si="11"/>
        <v>0</v>
      </c>
      <c r="P99" s="41">
        <f t="shared" si="11"/>
        <v>0</v>
      </c>
      <c r="Q99" s="41">
        <f t="shared" si="11"/>
        <v>220000</v>
      </c>
      <c r="R99" s="41">
        <f t="shared" si="11"/>
        <v>0</v>
      </c>
      <c r="S99" s="41">
        <f t="shared" si="11"/>
        <v>0</v>
      </c>
      <c r="T99" s="41">
        <f t="shared" si="11"/>
        <v>140000</v>
      </c>
      <c r="U99" s="41">
        <f t="shared" si="11"/>
        <v>0</v>
      </c>
      <c r="V99" s="41">
        <f t="shared" si="11"/>
        <v>0</v>
      </c>
      <c r="W99" s="41">
        <f t="shared" si="11"/>
        <v>0</v>
      </c>
      <c r="X99" s="42">
        <f t="shared" si="8"/>
        <v>525570</v>
      </c>
      <c r="Y99" s="45"/>
    </row>
    <row r="100" spans="1:25" s="43" customFormat="1" ht="30">
      <c r="A100" s="35"/>
      <c r="B100" s="36"/>
      <c r="C100" s="37" t="s">
        <v>483</v>
      </c>
      <c r="D100" s="38" t="s">
        <v>124</v>
      </c>
      <c r="E100" s="39" t="s">
        <v>129</v>
      </c>
      <c r="F100" s="40"/>
      <c r="G100" s="42"/>
      <c r="H100" s="42"/>
      <c r="I100" s="40"/>
      <c r="J100" s="40"/>
      <c r="K100" s="42">
        <v>51690</v>
      </c>
      <c r="L100" s="42"/>
      <c r="M100" s="42"/>
      <c r="N100" s="42">
        <v>54380</v>
      </c>
      <c r="O100" s="42"/>
      <c r="P100" s="42"/>
      <c r="Q100" s="42">
        <v>60000</v>
      </c>
      <c r="R100" s="42"/>
      <c r="S100" s="42"/>
      <c r="T100" s="42">
        <v>50000</v>
      </c>
      <c r="U100" s="42"/>
      <c r="V100" s="42"/>
      <c r="W100" s="42"/>
      <c r="X100" s="42">
        <f t="shared" si="8"/>
        <v>216070</v>
      </c>
      <c r="Y100" s="40"/>
    </row>
    <row r="101" spans="1:25" s="43" customFormat="1" ht="30">
      <c r="A101" s="35"/>
      <c r="B101" s="36"/>
      <c r="C101" s="37" t="s">
        <v>484</v>
      </c>
      <c r="D101" s="38" t="s">
        <v>28</v>
      </c>
      <c r="E101" s="39" t="s">
        <v>130</v>
      </c>
      <c r="F101" s="40"/>
      <c r="G101" s="42"/>
      <c r="H101" s="42"/>
      <c r="I101" s="40"/>
      <c r="J101" s="40"/>
      <c r="K101" s="42"/>
      <c r="L101" s="42"/>
      <c r="M101" s="42"/>
      <c r="N101" s="42"/>
      <c r="O101" s="42"/>
      <c r="P101" s="42"/>
      <c r="Q101" s="42">
        <v>100000</v>
      </c>
      <c r="R101" s="42"/>
      <c r="S101" s="42"/>
      <c r="T101" s="42">
        <v>50000</v>
      </c>
      <c r="U101" s="42"/>
      <c r="V101" s="42"/>
      <c r="W101" s="42"/>
      <c r="X101" s="42">
        <f t="shared" si="8"/>
        <v>150000</v>
      </c>
      <c r="Y101" s="40"/>
    </row>
    <row r="102" spans="1:25" s="43" customFormat="1" ht="30">
      <c r="A102" s="35"/>
      <c r="B102" s="36"/>
      <c r="C102" s="37" t="s">
        <v>485</v>
      </c>
      <c r="D102" s="38" t="s">
        <v>125</v>
      </c>
      <c r="E102" s="39" t="s">
        <v>131</v>
      </c>
      <c r="F102" s="40"/>
      <c r="G102" s="42"/>
      <c r="H102" s="42"/>
      <c r="I102" s="40"/>
      <c r="J102" s="40"/>
      <c r="K102" s="42">
        <v>5500</v>
      </c>
      <c r="L102" s="42"/>
      <c r="M102" s="42"/>
      <c r="N102" s="42">
        <v>54000</v>
      </c>
      <c r="O102" s="42"/>
      <c r="P102" s="42"/>
      <c r="Q102" s="42">
        <v>60000</v>
      </c>
      <c r="R102" s="42"/>
      <c r="S102" s="42"/>
      <c r="T102" s="42">
        <v>40000</v>
      </c>
      <c r="U102" s="42"/>
      <c r="V102" s="42"/>
      <c r="W102" s="42"/>
      <c r="X102" s="42">
        <f t="shared" si="8"/>
        <v>159500</v>
      </c>
      <c r="Y102" s="40"/>
    </row>
    <row r="103" spans="1:25" s="46" customFormat="1" ht="15" hidden="1">
      <c r="A103" s="37"/>
      <c r="B103" s="38"/>
      <c r="C103" s="37" t="s">
        <v>29</v>
      </c>
      <c r="D103" s="38" t="s">
        <v>126</v>
      </c>
      <c r="E103" s="41"/>
      <c r="F103" s="45"/>
      <c r="G103" s="41"/>
      <c r="H103" s="42">
        <f>X103</f>
        <v>114190</v>
      </c>
      <c r="I103" s="45"/>
      <c r="J103" s="45"/>
      <c r="K103" s="41">
        <f>K105+K106+K107+K108+K109</f>
        <v>59190</v>
      </c>
      <c r="L103" s="41">
        <f aca="true" t="shared" si="12" ref="L103:W103">L105+L106+L107+L108+L109</f>
        <v>0</v>
      </c>
      <c r="M103" s="41">
        <f t="shared" si="12"/>
        <v>0</v>
      </c>
      <c r="N103" s="41">
        <f t="shared" si="12"/>
        <v>30000</v>
      </c>
      <c r="O103" s="41">
        <f t="shared" si="12"/>
        <v>0</v>
      </c>
      <c r="P103" s="41">
        <f t="shared" si="12"/>
        <v>0</v>
      </c>
      <c r="Q103" s="41">
        <f t="shared" si="12"/>
        <v>10000</v>
      </c>
      <c r="R103" s="41">
        <f t="shared" si="12"/>
        <v>0</v>
      </c>
      <c r="S103" s="41">
        <f t="shared" si="12"/>
        <v>0</v>
      </c>
      <c r="T103" s="41">
        <f t="shared" si="12"/>
        <v>15000</v>
      </c>
      <c r="U103" s="41">
        <f t="shared" si="12"/>
        <v>0</v>
      </c>
      <c r="V103" s="41">
        <f t="shared" si="12"/>
        <v>0</v>
      </c>
      <c r="W103" s="41">
        <f t="shared" si="12"/>
        <v>15000</v>
      </c>
      <c r="X103" s="42">
        <f t="shared" si="8"/>
        <v>114190</v>
      </c>
      <c r="Y103" s="45"/>
    </row>
    <row r="104" spans="1:25" s="46" customFormat="1" ht="15">
      <c r="A104" s="37"/>
      <c r="B104" s="38"/>
      <c r="C104" s="37" t="s">
        <v>608</v>
      </c>
      <c r="D104" s="38" t="s">
        <v>609</v>
      </c>
      <c r="E104" s="42" t="s">
        <v>610</v>
      </c>
      <c r="F104" s="45"/>
      <c r="G104" s="41"/>
      <c r="H104" s="42"/>
      <c r="I104" s="45"/>
      <c r="J104" s="45"/>
      <c r="K104" s="42">
        <v>2000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2">
        <f t="shared" si="8"/>
        <v>2000</v>
      </c>
      <c r="Y104" s="45"/>
    </row>
    <row r="105" spans="1:25" s="43" customFormat="1" ht="45">
      <c r="A105" s="35"/>
      <c r="B105" s="36"/>
      <c r="C105" s="37" t="s">
        <v>486</v>
      </c>
      <c r="D105" s="38" t="s">
        <v>127</v>
      </c>
      <c r="E105" s="39" t="s">
        <v>132</v>
      </c>
      <c r="F105" s="40"/>
      <c r="G105" s="42"/>
      <c r="H105" s="42"/>
      <c r="I105" s="40"/>
      <c r="J105" s="40"/>
      <c r="K105" s="42">
        <v>52000</v>
      </c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>
        <f t="shared" si="8"/>
        <v>52000</v>
      </c>
      <c r="Y105" s="40"/>
    </row>
    <row r="106" spans="1:25" s="43" customFormat="1" ht="15">
      <c r="A106" s="35"/>
      <c r="B106" s="36"/>
      <c r="C106" s="37" t="s">
        <v>487</v>
      </c>
      <c r="D106" s="38" t="s">
        <v>679</v>
      </c>
      <c r="E106" s="42" t="s">
        <v>133</v>
      </c>
      <c r="F106" s="40"/>
      <c r="G106" s="42"/>
      <c r="H106" s="42"/>
      <c r="I106" s="40"/>
      <c r="J106" s="40"/>
      <c r="K106" s="42">
        <v>7190</v>
      </c>
      <c r="L106" s="42"/>
      <c r="M106" s="42"/>
      <c r="N106" s="42">
        <v>4000</v>
      </c>
      <c r="O106" s="42"/>
      <c r="P106" s="42"/>
      <c r="Q106" s="42">
        <v>10000</v>
      </c>
      <c r="R106" s="42"/>
      <c r="S106" s="42"/>
      <c r="T106" s="42">
        <v>15000</v>
      </c>
      <c r="U106" s="42"/>
      <c r="V106" s="42"/>
      <c r="W106" s="42">
        <v>15000</v>
      </c>
      <c r="X106" s="42">
        <f t="shared" si="8"/>
        <v>36190</v>
      </c>
      <c r="Y106" s="40"/>
    </row>
    <row r="107" spans="1:25" s="43" customFormat="1" ht="15">
      <c r="A107" s="35"/>
      <c r="B107" s="36"/>
      <c r="C107" s="37" t="s">
        <v>488</v>
      </c>
      <c r="D107" s="38" t="s">
        <v>128</v>
      </c>
      <c r="E107" s="42" t="s">
        <v>134</v>
      </c>
      <c r="F107" s="40"/>
      <c r="G107" s="42"/>
      <c r="H107" s="42"/>
      <c r="I107" s="40"/>
      <c r="J107" s="40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>
        <f t="shared" si="8"/>
        <v>0</v>
      </c>
      <c r="Y107" s="40"/>
    </row>
    <row r="108" spans="1:25" s="43" customFormat="1" ht="30">
      <c r="A108" s="35"/>
      <c r="B108" s="36"/>
      <c r="C108" s="37" t="s">
        <v>489</v>
      </c>
      <c r="D108" s="47" t="s">
        <v>680</v>
      </c>
      <c r="E108" s="39" t="s">
        <v>135</v>
      </c>
      <c r="F108" s="40" t="s">
        <v>136</v>
      </c>
      <c r="G108" s="42"/>
      <c r="H108" s="42"/>
      <c r="I108" s="40"/>
      <c r="J108" s="40"/>
      <c r="K108" s="42"/>
      <c r="L108" s="42"/>
      <c r="M108" s="42"/>
      <c r="N108" s="42">
        <v>26000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>
        <f t="shared" si="8"/>
        <v>26000</v>
      </c>
      <c r="Y108" s="40"/>
    </row>
    <row r="109" spans="1:25" s="43" customFormat="1" ht="15">
      <c r="A109" s="35"/>
      <c r="B109" s="36"/>
      <c r="C109" s="37"/>
      <c r="D109" s="47"/>
      <c r="E109" s="39"/>
      <c r="F109" s="40"/>
      <c r="G109" s="42"/>
      <c r="H109" s="42"/>
      <c r="I109" s="40"/>
      <c r="J109" s="40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>
        <f t="shared" si="8"/>
        <v>0</v>
      </c>
      <c r="Y109" s="40"/>
    </row>
    <row r="110" spans="1:25" s="28" customFormat="1" ht="18.75">
      <c r="A110" s="24" t="s">
        <v>4</v>
      </c>
      <c r="B110" s="50" t="s">
        <v>24</v>
      </c>
      <c r="C110" s="20"/>
      <c r="D110" s="111" t="s">
        <v>600</v>
      </c>
      <c r="E110" s="26"/>
      <c r="F110" s="27"/>
      <c r="G110" s="26" t="e">
        <f>+#REF!+K110+L110+M110+N110+O110+P110+Q110+R110+S110+T110+U110+V110</f>
        <v>#REF!</v>
      </c>
      <c r="H110" s="115"/>
      <c r="I110" s="26">
        <f>I112+I118+I120+I123+I125+I127+I131+I134+I135+I136+I137</f>
        <v>0</v>
      </c>
      <c r="J110" s="115">
        <f>J112+J118+J120+J123+J125+J127+J131+J134+J135+J136+J137</f>
        <v>0</v>
      </c>
      <c r="K110" s="115">
        <f>K112+K118+K120+K123+K125+K127+K131+K134+K135+K136+K137</f>
        <v>287580</v>
      </c>
      <c r="L110" s="26">
        <f aca="true" t="shared" si="13" ref="L110:W110">L112+L118+L120+L123+L125+L127+L131+L134+L135+L136+L137</f>
        <v>0</v>
      </c>
      <c r="M110" s="26">
        <f t="shared" si="13"/>
        <v>0</v>
      </c>
      <c r="N110" s="115">
        <f t="shared" si="13"/>
        <v>158150</v>
      </c>
      <c r="O110" s="26">
        <f t="shared" si="13"/>
        <v>0</v>
      </c>
      <c r="P110" s="26">
        <f t="shared" si="13"/>
        <v>0</v>
      </c>
      <c r="Q110" s="115">
        <f t="shared" si="13"/>
        <v>216000</v>
      </c>
      <c r="R110" s="26">
        <f t="shared" si="13"/>
        <v>0</v>
      </c>
      <c r="S110" s="26">
        <f t="shared" si="13"/>
        <v>0</v>
      </c>
      <c r="T110" s="115">
        <f t="shared" si="13"/>
        <v>195000</v>
      </c>
      <c r="U110" s="26">
        <f t="shared" si="13"/>
        <v>0</v>
      </c>
      <c r="V110" s="26">
        <f t="shared" si="13"/>
        <v>0</v>
      </c>
      <c r="W110" s="115">
        <f t="shared" si="13"/>
        <v>201000</v>
      </c>
      <c r="X110" s="115">
        <f>K110+N110+Q110+T110</f>
        <v>856730</v>
      </c>
      <c r="Y110" s="27" t="s">
        <v>49</v>
      </c>
    </row>
    <row r="111" spans="1:25" s="34" customFormat="1" ht="18">
      <c r="A111" s="29"/>
      <c r="B111" s="30"/>
      <c r="C111" s="29"/>
      <c r="D111" s="30"/>
      <c r="E111" s="31"/>
      <c r="F111" s="32"/>
      <c r="G111" s="33" t="e">
        <f>+#REF!+K111+L111+M111+N111+O111+P111+Q111+R111+S111+T111+U111+V111</f>
        <v>#REF!</v>
      </c>
      <c r="H111" s="33"/>
      <c r="I111" s="33">
        <f aca="true" t="shared" si="14" ref="I111:V111">I112+I118+I120+I123+I125+I127</f>
        <v>0</v>
      </c>
      <c r="J111" s="33"/>
      <c r="K111" s="33"/>
      <c r="L111" s="33">
        <f t="shared" si="14"/>
        <v>0</v>
      </c>
      <c r="M111" s="33">
        <f t="shared" si="14"/>
        <v>0</v>
      </c>
      <c r="N111" s="33"/>
      <c r="O111" s="33">
        <f t="shared" si="14"/>
        <v>0</v>
      </c>
      <c r="P111" s="33">
        <f t="shared" si="14"/>
        <v>0</v>
      </c>
      <c r="Q111" s="33"/>
      <c r="R111" s="33">
        <f t="shared" si="14"/>
        <v>0</v>
      </c>
      <c r="S111" s="33">
        <f t="shared" si="14"/>
        <v>0</v>
      </c>
      <c r="T111" s="33"/>
      <c r="U111" s="33">
        <f t="shared" si="14"/>
        <v>0</v>
      </c>
      <c r="V111" s="33">
        <f t="shared" si="14"/>
        <v>0</v>
      </c>
      <c r="W111" s="33"/>
      <c r="X111" s="33"/>
      <c r="Y111" s="32"/>
    </row>
    <row r="112" spans="1:25" s="46" customFormat="1" ht="15">
      <c r="A112" s="37"/>
      <c r="B112" s="38"/>
      <c r="C112" s="37" t="s">
        <v>643</v>
      </c>
      <c r="D112" s="38" t="s">
        <v>220</v>
      </c>
      <c r="E112" s="41"/>
      <c r="F112" s="45"/>
      <c r="G112" s="41"/>
      <c r="H112" s="41"/>
      <c r="I112" s="41"/>
      <c r="J112" s="41"/>
      <c r="K112" s="41">
        <f>K113+K114+K115+K116+K117</f>
        <v>28580</v>
      </c>
      <c r="L112" s="41">
        <f aca="true" t="shared" si="15" ref="L112:W112">L113+L114+L115+L116+L117</f>
        <v>0</v>
      </c>
      <c r="M112" s="41">
        <f t="shared" si="15"/>
        <v>0</v>
      </c>
      <c r="N112" s="41">
        <f t="shared" si="15"/>
        <v>22400</v>
      </c>
      <c r="O112" s="41">
        <f t="shared" si="15"/>
        <v>0</v>
      </c>
      <c r="P112" s="41">
        <f t="shared" si="15"/>
        <v>0</v>
      </c>
      <c r="Q112" s="41">
        <f t="shared" si="15"/>
        <v>30000</v>
      </c>
      <c r="R112" s="41">
        <f t="shared" si="15"/>
        <v>0</v>
      </c>
      <c r="S112" s="41">
        <f t="shared" si="15"/>
        <v>0</v>
      </c>
      <c r="T112" s="41">
        <f t="shared" si="15"/>
        <v>30000</v>
      </c>
      <c r="U112" s="41">
        <f t="shared" si="15"/>
        <v>0</v>
      </c>
      <c r="V112" s="41">
        <f t="shared" si="15"/>
        <v>0</v>
      </c>
      <c r="W112" s="41">
        <f t="shared" si="15"/>
        <v>35000</v>
      </c>
      <c r="X112" s="41">
        <f aca="true" t="shared" si="16" ref="X112:X128">K112+N112+Q112+T112</f>
        <v>110980</v>
      </c>
      <c r="Y112" s="45"/>
    </row>
    <row r="113" spans="1:25" s="43" customFormat="1" ht="30">
      <c r="A113" s="35"/>
      <c r="B113" s="36"/>
      <c r="C113" s="37"/>
      <c r="D113" s="36" t="s">
        <v>221</v>
      </c>
      <c r="E113" s="39" t="s">
        <v>224</v>
      </c>
      <c r="F113" s="40"/>
      <c r="G113" s="42" t="e">
        <f>+#REF!+K113+L113+M113+N113+O113+P113+Q113+R113+S113+T113+U113+V113</f>
        <v>#REF!</v>
      </c>
      <c r="H113" s="41"/>
      <c r="I113" s="41"/>
      <c r="J113" s="41"/>
      <c r="K113" s="42">
        <v>28580</v>
      </c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>
        <f t="shared" si="16"/>
        <v>28580</v>
      </c>
      <c r="Y113" s="40"/>
    </row>
    <row r="114" spans="1:25" s="43" customFormat="1" ht="30">
      <c r="A114" s="35"/>
      <c r="B114" s="36"/>
      <c r="C114" s="35"/>
      <c r="D114" s="49" t="s">
        <v>222</v>
      </c>
      <c r="E114" s="39" t="s">
        <v>225</v>
      </c>
      <c r="F114" s="40"/>
      <c r="G114" s="42" t="e">
        <f>+#REF!+K114+L114+M114+N114+O114+P114+Q114+R114+S114+T114+U114+V114</f>
        <v>#REF!</v>
      </c>
      <c r="H114" s="41"/>
      <c r="I114" s="42"/>
      <c r="J114" s="42"/>
      <c r="K114" s="42"/>
      <c r="L114" s="42"/>
      <c r="M114" s="42"/>
      <c r="N114" s="42">
        <v>22400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>
        <f t="shared" si="16"/>
        <v>22400</v>
      </c>
      <c r="Y114" s="40"/>
    </row>
    <row r="115" spans="1:25" s="43" customFormat="1" ht="30">
      <c r="A115" s="35"/>
      <c r="B115" s="36"/>
      <c r="C115" s="35"/>
      <c r="D115" s="49" t="s">
        <v>254</v>
      </c>
      <c r="E115" s="39" t="s">
        <v>225</v>
      </c>
      <c r="F115" s="40"/>
      <c r="G115" s="42"/>
      <c r="H115" s="41"/>
      <c r="I115" s="42"/>
      <c r="J115" s="42"/>
      <c r="K115" s="42"/>
      <c r="L115" s="42"/>
      <c r="M115" s="42"/>
      <c r="N115" s="42"/>
      <c r="O115" s="42"/>
      <c r="P115" s="42"/>
      <c r="Q115" s="42">
        <v>30000</v>
      </c>
      <c r="R115" s="42"/>
      <c r="S115" s="42"/>
      <c r="T115" s="42"/>
      <c r="U115" s="42"/>
      <c r="V115" s="42"/>
      <c r="W115" s="42"/>
      <c r="X115" s="42">
        <f t="shared" si="16"/>
        <v>30000</v>
      </c>
      <c r="Y115" s="40"/>
    </row>
    <row r="116" spans="1:25" s="43" customFormat="1" ht="30">
      <c r="A116" s="35"/>
      <c r="B116" s="36"/>
      <c r="C116" s="52"/>
      <c r="D116" s="49" t="s">
        <v>223</v>
      </c>
      <c r="E116" s="39" t="s">
        <v>225</v>
      </c>
      <c r="F116" s="40"/>
      <c r="G116" s="42" t="e">
        <f>+#REF!+K116+L116+M116+N116+O116+P116+Q116+R116+S116+T116+U116+V116</f>
        <v>#REF!</v>
      </c>
      <c r="H116" s="41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>
        <v>30000</v>
      </c>
      <c r="U116" s="42"/>
      <c r="V116" s="42"/>
      <c r="W116" s="42"/>
      <c r="X116" s="42">
        <f t="shared" si="16"/>
        <v>30000</v>
      </c>
      <c r="Y116" s="40"/>
    </row>
    <row r="117" spans="1:25" s="43" customFormat="1" ht="30">
      <c r="A117" s="35"/>
      <c r="B117" s="36"/>
      <c r="C117" s="35"/>
      <c r="D117" s="36" t="s">
        <v>255</v>
      </c>
      <c r="E117" s="39" t="s">
        <v>225</v>
      </c>
      <c r="F117" s="40"/>
      <c r="G117" s="42"/>
      <c r="H117" s="41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>
        <v>35000</v>
      </c>
      <c r="X117" s="42">
        <f t="shared" si="16"/>
        <v>0</v>
      </c>
      <c r="Y117" s="40"/>
    </row>
    <row r="118" spans="1:25" s="46" customFormat="1" ht="20.25" customHeight="1">
      <c r="A118" s="37"/>
      <c r="B118" s="38"/>
      <c r="C118" s="37" t="s">
        <v>644</v>
      </c>
      <c r="D118" s="38" t="s">
        <v>226</v>
      </c>
      <c r="E118" s="41"/>
      <c r="F118" s="45"/>
      <c r="G118" s="41"/>
      <c r="H118" s="41"/>
      <c r="I118" s="41"/>
      <c r="J118" s="41"/>
      <c r="K118" s="41">
        <f>K119</f>
        <v>4000</v>
      </c>
      <c r="L118" s="41">
        <f aca="true" t="shared" si="17" ref="L118:W118">L119</f>
        <v>0</v>
      </c>
      <c r="M118" s="41">
        <f t="shared" si="17"/>
        <v>0</v>
      </c>
      <c r="N118" s="41">
        <f t="shared" si="17"/>
        <v>11000</v>
      </c>
      <c r="O118" s="41">
        <f t="shared" si="17"/>
        <v>0</v>
      </c>
      <c r="P118" s="41">
        <f t="shared" si="17"/>
        <v>0</v>
      </c>
      <c r="Q118" s="41">
        <f t="shared" si="17"/>
        <v>5000</v>
      </c>
      <c r="R118" s="41">
        <f t="shared" si="17"/>
        <v>0</v>
      </c>
      <c r="S118" s="41">
        <f t="shared" si="17"/>
        <v>0</v>
      </c>
      <c r="T118" s="41">
        <f t="shared" si="17"/>
        <v>6000</v>
      </c>
      <c r="U118" s="41">
        <f t="shared" si="17"/>
        <v>0</v>
      </c>
      <c r="V118" s="41">
        <f t="shared" si="17"/>
        <v>0</v>
      </c>
      <c r="W118" s="41">
        <f t="shared" si="17"/>
        <v>6000</v>
      </c>
      <c r="X118" s="41">
        <f t="shared" si="16"/>
        <v>26000</v>
      </c>
      <c r="Y118" s="45"/>
    </row>
    <row r="119" spans="1:25" s="43" customFormat="1" ht="39.75" customHeight="1">
      <c r="A119" s="35"/>
      <c r="B119" s="36"/>
      <c r="C119" s="35"/>
      <c r="D119" s="49" t="s">
        <v>227</v>
      </c>
      <c r="E119" s="39" t="s">
        <v>228</v>
      </c>
      <c r="F119" s="40"/>
      <c r="G119" s="42" t="e">
        <f>+#REF!+K119+L119+M119+N119+O119+P119+Q119+R119+S119+T119+U119+V119</f>
        <v>#REF!</v>
      </c>
      <c r="H119" s="41"/>
      <c r="I119" s="42"/>
      <c r="J119" s="42"/>
      <c r="K119" s="42">
        <v>4000</v>
      </c>
      <c r="L119" s="42"/>
      <c r="M119" s="42"/>
      <c r="N119" s="42">
        <v>11000</v>
      </c>
      <c r="O119" s="42"/>
      <c r="P119" s="42"/>
      <c r="Q119" s="42">
        <v>5000</v>
      </c>
      <c r="R119" s="42"/>
      <c r="S119" s="42"/>
      <c r="T119" s="42">
        <v>6000</v>
      </c>
      <c r="U119" s="42"/>
      <c r="V119" s="42"/>
      <c r="W119" s="42">
        <v>6000</v>
      </c>
      <c r="X119" s="42">
        <f t="shared" si="16"/>
        <v>26000</v>
      </c>
      <c r="Y119" s="40"/>
    </row>
    <row r="120" spans="1:25" s="46" customFormat="1" ht="15">
      <c r="A120" s="37"/>
      <c r="B120" s="38"/>
      <c r="C120" s="37" t="s">
        <v>645</v>
      </c>
      <c r="D120" s="38" t="s">
        <v>229</v>
      </c>
      <c r="E120" s="41"/>
      <c r="F120" s="45"/>
      <c r="G120" s="41" t="e">
        <f>+#REF!+K120+L120+M120+N120+O120+P120+Q120+R120+S120+T120+U120+V120</f>
        <v>#REF!</v>
      </c>
      <c r="H120" s="41"/>
      <c r="I120" s="41"/>
      <c r="J120" s="41"/>
      <c r="K120" s="41">
        <f>K121+K122</f>
        <v>8000</v>
      </c>
      <c r="L120" s="41">
        <f aca="true" t="shared" si="18" ref="L120:W120">L121+L122</f>
        <v>0</v>
      </c>
      <c r="M120" s="41">
        <f t="shared" si="18"/>
        <v>0</v>
      </c>
      <c r="N120" s="41">
        <f t="shared" si="18"/>
        <v>4000</v>
      </c>
      <c r="O120" s="41">
        <f t="shared" si="18"/>
        <v>0</v>
      </c>
      <c r="P120" s="41">
        <f t="shared" si="18"/>
        <v>0</v>
      </c>
      <c r="Q120" s="41">
        <f t="shared" si="18"/>
        <v>6000</v>
      </c>
      <c r="R120" s="41">
        <f t="shared" si="18"/>
        <v>0</v>
      </c>
      <c r="S120" s="41">
        <f t="shared" si="18"/>
        <v>0</v>
      </c>
      <c r="T120" s="41">
        <f t="shared" si="18"/>
        <v>2000</v>
      </c>
      <c r="U120" s="41">
        <f t="shared" si="18"/>
        <v>0</v>
      </c>
      <c r="V120" s="41">
        <f t="shared" si="18"/>
        <v>0</v>
      </c>
      <c r="W120" s="41">
        <f t="shared" si="18"/>
        <v>2000</v>
      </c>
      <c r="X120" s="41">
        <f t="shared" si="16"/>
        <v>20000</v>
      </c>
      <c r="Y120" s="45"/>
    </row>
    <row r="121" spans="1:25" s="43" customFormat="1" ht="30">
      <c r="A121" s="35"/>
      <c r="B121" s="36"/>
      <c r="C121" s="35"/>
      <c r="D121" s="49" t="s">
        <v>256</v>
      </c>
      <c r="E121" s="42" t="s">
        <v>231</v>
      </c>
      <c r="F121" s="40"/>
      <c r="G121" s="42"/>
      <c r="H121" s="41"/>
      <c r="I121" s="42"/>
      <c r="J121" s="42"/>
      <c r="K121" s="42">
        <v>6000</v>
      </c>
      <c r="L121" s="42"/>
      <c r="M121" s="42"/>
      <c r="N121" s="42">
        <v>3000</v>
      </c>
      <c r="O121" s="42"/>
      <c r="P121" s="42"/>
      <c r="Q121" s="42">
        <v>5000</v>
      </c>
      <c r="R121" s="42"/>
      <c r="S121" s="42"/>
      <c r="T121" s="42">
        <v>2000</v>
      </c>
      <c r="U121" s="42"/>
      <c r="V121" s="42"/>
      <c r="W121" s="42">
        <v>2000</v>
      </c>
      <c r="X121" s="42">
        <f t="shared" si="16"/>
        <v>16000</v>
      </c>
      <c r="Y121" s="40"/>
    </row>
    <row r="122" spans="1:25" s="43" customFormat="1" ht="30">
      <c r="A122" s="35"/>
      <c r="B122" s="36"/>
      <c r="C122" s="35"/>
      <c r="D122" s="49" t="s">
        <v>230</v>
      </c>
      <c r="E122" s="42" t="s">
        <v>232</v>
      </c>
      <c r="F122" s="40"/>
      <c r="G122" s="42" t="e">
        <f>+#REF!+K122+L122+M122+N122+O122+P122+Q122+R122+S122+T122+U122+V122</f>
        <v>#REF!</v>
      </c>
      <c r="H122" s="41"/>
      <c r="I122" s="42"/>
      <c r="J122" s="42"/>
      <c r="K122" s="42">
        <v>2000</v>
      </c>
      <c r="L122" s="42"/>
      <c r="M122" s="42"/>
      <c r="N122" s="42">
        <v>1000</v>
      </c>
      <c r="O122" s="42"/>
      <c r="P122" s="42"/>
      <c r="Q122" s="42">
        <v>1000</v>
      </c>
      <c r="R122" s="42"/>
      <c r="S122" s="42"/>
      <c r="T122" s="42"/>
      <c r="U122" s="42"/>
      <c r="V122" s="42"/>
      <c r="W122" s="42"/>
      <c r="X122" s="42">
        <f t="shared" si="16"/>
        <v>4000</v>
      </c>
      <c r="Y122" s="40"/>
    </row>
    <row r="123" spans="1:25" s="46" customFormat="1" ht="15">
      <c r="A123" s="37"/>
      <c r="B123" s="38"/>
      <c r="C123" s="37" t="s">
        <v>646</v>
      </c>
      <c r="D123" s="38" t="s">
        <v>233</v>
      </c>
      <c r="E123" s="41"/>
      <c r="F123" s="45"/>
      <c r="G123" s="41" t="e">
        <f>+#REF!+K123+L123+M123+N123+O123+P123+Q123+R123+S123+T123+U123+V123</f>
        <v>#REF!</v>
      </c>
      <c r="H123" s="41"/>
      <c r="I123" s="41"/>
      <c r="J123" s="41"/>
      <c r="K123" s="41">
        <f>K124</f>
        <v>8000</v>
      </c>
      <c r="L123" s="41">
        <f aca="true" t="shared" si="19" ref="L123:W123">L124</f>
        <v>0</v>
      </c>
      <c r="M123" s="41">
        <f t="shared" si="19"/>
        <v>0</v>
      </c>
      <c r="N123" s="41">
        <f t="shared" si="19"/>
        <v>8000</v>
      </c>
      <c r="O123" s="41">
        <f t="shared" si="19"/>
        <v>0</v>
      </c>
      <c r="P123" s="41">
        <f t="shared" si="19"/>
        <v>0</v>
      </c>
      <c r="Q123" s="41">
        <f t="shared" si="19"/>
        <v>5000</v>
      </c>
      <c r="R123" s="41">
        <f t="shared" si="19"/>
        <v>0</v>
      </c>
      <c r="S123" s="41">
        <f t="shared" si="19"/>
        <v>0</v>
      </c>
      <c r="T123" s="41">
        <f t="shared" si="19"/>
        <v>5000</v>
      </c>
      <c r="U123" s="41">
        <f t="shared" si="19"/>
        <v>0</v>
      </c>
      <c r="V123" s="41">
        <f t="shared" si="19"/>
        <v>0</v>
      </c>
      <c r="W123" s="41">
        <f t="shared" si="19"/>
        <v>5000</v>
      </c>
      <c r="X123" s="41">
        <f t="shared" si="16"/>
        <v>26000</v>
      </c>
      <c r="Y123" s="45"/>
    </row>
    <row r="124" spans="1:25" s="43" customFormat="1" ht="30">
      <c r="A124" s="35"/>
      <c r="B124" s="36"/>
      <c r="C124" s="35"/>
      <c r="D124" s="36" t="s">
        <v>234</v>
      </c>
      <c r="E124" s="39" t="s">
        <v>235</v>
      </c>
      <c r="F124" s="40"/>
      <c r="G124" s="42"/>
      <c r="H124" s="41"/>
      <c r="I124" s="42"/>
      <c r="J124" s="42"/>
      <c r="K124" s="42">
        <v>8000</v>
      </c>
      <c r="L124" s="42"/>
      <c r="M124" s="42"/>
      <c r="N124" s="42">
        <v>8000</v>
      </c>
      <c r="O124" s="42"/>
      <c r="P124" s="42"/>
      <c r="Q124" s="42">
        <v>5000</v>
      </c>
      <c r="R124" s="42"/>
      <c r="S124" s="42"/>
      <c r="T124" s="42">
        <v>5000</v>
      </c>
      <c r="U124" s="42"/>
      <c r="V124" s="42"/>
      <c r="W124" s="42">
        <v>5000</v>
      </c>
      <c r="X124" s="42">
        <f t="shared" si="16"/>
        <v>26000</v>
      </c>
      <c r="Y124" s="40"/>
    </row>
    <row r="125" spans="1:25" s="46" customFormat="1" ht="30">
      <c r="A125" s="37"/>
      <c r="B125" s="38"/>
      <c r="C125" s="37" t="s">
        <v>647</v>
      </c>
      <c r="D125" s="47" t="s">
        <v>236</v>
      </c>
      <c r="E125" s="41"/>
      <c r="F125" s="45"/>
      <c r="G125" s="41" t="e">
        <f>+#REF!+K125+L125+M125+N125+O125+P125+Q125+R125+S125+T125+U125+V125</f>
        <v>#REF!</v>
      </c>
      <c r="H125" s="41"/>
      <c r="I125" s="41"/>
      <c r="J125" s="41"/>
      <c r="K125" s="41">
        <f aca="true" t="shared" si="20" ref="K125:W125">K126</f>
        <v>30000</v>
      </c>
      <c r="L125" s="41">
        <f t="shared" si="20"/>
        <v>0</v>
      </c>
      <c r="M125" s="41">
        <f t="shared" si="20"/>
        <v>0</v>
      </c>
      <c r="N125" s="41">
        <f t="shared" si="20"/>
        <v>23750</v>
      </c>
      <c r="O125" s="41">
        <f t="shared" si="20"/>
        <v>0</v>
      </c>
      <c r="P125" s="41">
        <f t="shared" si="20"/>
        <v>0</v>
      </c>
      <c r="Q125" s="41">
        <f t="shared" si="20"/>
        <v>30000</v>
      </c>
      <c r="R125" s="41">
        <f t="shared" si="20"/>
        <v>0</v>
      </c>
      <c r="S125" s="41">
        <f t="shared" si="20"/>
        <v>0</v>
      </c>
      <c r="T125" s="41">
        <f t="shared" si="20"/>
        <v>40000</v>
      </c>
      <c r="U125" s="41">
        <f t="shared" si="20"/>
        <v>0</v>
      </c>
      <c r="V125" s="41">
        <f t="shared" si="20"/>
        <v>0</v>
      </c>
      <c r="W125" s="41">
        <f t="shared" si="20"/>
        <v>30000</v>
      </c>
      <c r="X125" s="41">
        <f t="shared" si="16"/>
        <v>123750</v>
      </c>
      <c r="Y125" s="45"/>
    </row>
    <row r="126" spans="1:25" s="43" customFormat="1" ht="30">
      <c r="A126" s="35"/>
      <c r="B126" s="36"/>
      <c r="C126" s="35"/>
      <c r="D126" s="36" t="s">
        <v>237</v>
      </c>
      <c r="E126" s="39" t="s">
        <v>238</v>
      </c>
      <c r="F126" s="40"/>
      <c r="G126" s="42" t="e">
        <f>+#REF!+K126+L126+M126+N126+O126+P126+Q126+R126+S126+T126+U126+V126</f>
        <v>#REF!</v>
      </c>
      <c r="H126" s="41"/>
      <c r="I126" s="42"/>
      <c r="J126" s="42"/>
      <c r="K126" s="42">
        <v>30000</v>
      </c>
      <c r="L126" s="42"/>
      <c r="M126" s="42"/>
      <c r="N126" s="42">
        <v>23750</v>
      </c>
      <c r="O126" s="42"/>
      <c r="P126" s="42"/>
      <c r="Q126" s="42">
        <v>30000</v>
      </c>
      <c r="R126" s="42"/>
      <c r="S126" s="42"/>
      <c r="T126" s="42">
        <v>40000</v>
      </c>
      <c r="U126" s="42"/>
      <c r="V126" s="42"/>
      <c r="W126" s="42">
        <v>30000</v>
      </c>
      <c r="X126" s="42">
        <f t="shared" si="16"/>
        <v>123750</v>
      </c>
      <c r="Y126" s="40"/>
    </row>
    <row r="127" spans="1:25" s="46" customFormat="1" ht="15">
      <c r="A127" s="37"/>
      <c r="B127" s="38"/>
      <c r="C127" s="37" t="s">
        <v>648</v>
      </c>
      <c r="D127" s="38" t="s">
        <v>239</v>
      </c>
      <c r="E127" s="41"/>
      <c r="F127" s="45"/>
      <c r="G127" s="41" t="e">
        <f>+#REF!+K127+L127+M127+N127+O127+P127+Q127+R127+S127+T127+U127+V127</f>
        <v>#REF!</v>
      </c>
      <c r="H127" s="41"/>
      <c r="I127" s="41"/>
      <c r="J127" s="41"/>
      <c r="K127" s="41"/>
      <c r="L127" s="41">
        <f aca="true" t="shared" si="21" ref="L127:W127">L128</f>
        <v>0</v>
      </c>
      <c r="M127" s="41">
        <f t="shared" si="21"/>
        <v>0</v>
      </c>
      <c r="N127" s="41"/>
      <c r="O127" s="41">
        <f t="shared" si="21"/>
        <v>0</v>
      </c>
      <c r="P127" s="41">
        <f t="shared" si="21"/>
        <v>0</v>
      </c>
      <c r="Q127" s="41">
        <f t="shared" si="21"/>
        <v>20000</v>
      </c>
      <c r="R127" s="41">
        <f t="shared" si="21"/>
        <v>0</v>
      </c>
      <c r="S127" s="41">
        <f t="shared" si="21"/>
        <v>0</v>
      </c>
      <c r="T127" s="41">
        <f t="shared" si="21"/>
        <v>20000</v>
      </c>
      <c r="U127" s="41">
        <f t="shared" si="21"/>
        <v>0</v>
      </c>
      <c r="V127" s="41">
        <f t="shared" si="21"/>
        <v>0</v>
      </c>
      <c r="W127" s="41">
        <f t="shared" si="21"/>
        <v>20000</v>
      </c>
      <c r="X127" s="41">
        <f t="shared" si="16"/>
        <v>40000</v>
      </c>
      <c r="Y127" s="45"/>
    </row>
    <row r="128" spans="1:25" s="43" customFormat="1" ht="15">
      <c r="A128" s="35"/>
      <c r="B128" s="36"/>
      <c r="C128" s="35"/>
      <c r="D128" s="36" t="s">
        <v>240</v>
      </c>
      <c r="E128" s="39" t="s">
        <v>241</v>
      </c>
      <c r="F128" s="40"/>
      <c r="G128" s="42"/>
      <c r="H128" s="41"/>
      <c r="I128" s="42"/>
      <c r="J128" s="42"/>
      <c r="K128" s="42"/>
      <c r="L128" s="42"/>
      <c r="M128" s="42"/>
      <c r="N128" s="42"/>
      <c r="O128" s="42"/>
      <c r="P128" s="42"/>
      <c r="Q128" s="42">
        <v>20000</v>
      </c>
      <c r="R128" s="42"/>
      <c r="S128" s="42"/>
      <c r="T128" s="42">
        <v>20000</v>
      </c>
      <c r="U128" s="42"/>
      <c r="V128" s="42"/>
      <c r="W128" s="42">
        <v>20000</v>
      </c>
      <c r="X128" s="42">
        <f t="shared" si="16"/>
        <v>40000</v>
      </c>
      <c r="Y128" s="40"/>
    </row>
    <row r="129" spans="1:25" ht="15">
      <c r="A129" s="13"/>
      <c r="B129" s="15"/>
      <c r="C129" s="13"/>
      <c r="D129" s="15"/>
      <c r="E129" s="53"/>
      <c r="F129" s="1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7"/>
    </row>
    <row r="130" spans="1:25" s="34" customFormat="1" ht="18" hidden="1">
      <c r="A130" s="29"/>
      <c r="B130" s="30"/>
      <c r="C130" s="29" t="s">
        <v>242</v>
      </c>
      <c r="D130" s="30" t="s">
        <v>243</v>
      </c>
      <c r="E130" s="31"/>
      <c r="F130" s="32"/>
      <c r="G130" s="33"/>
      <c r="H130" s="33"/>
      <c r="I130" s="33">
        <f aca="true" t="shared" si="22" ref="I130:X130">I131</f>
        <v>0</v>
      </c>
      <c r="J130" s="33"/>
      <c r="K130" s="33">
        <f t="shared" si="22"/>
        <v>150000</v>
      </c>
      <c r="L130" s="33">
        <f t="shared" si="22"/>
        <v>0</v>
      </c>
      <c r="M130" s="33">
        <f t="shared" si="22"/>
        <v>0</v>
      </c>
      <c r="N130" s="33">
        <f t="shared" si="22"/>
        <v>30000</v>
      </c>
      <c r="O130" s="33">
        <f t="shared" si="22"/>
        <v>0</v>
      </c>
      <c r="P130" s="33">
        <f t="shared" si="22"/>
        <v>0</v>
      </c>
      <c r="Q130" s="33">
        <f t="shared" si="22"/>
        <v>40000</v>
      </c>
      <c r="R130" s="33">
        <f t="shared" si="22"/>
        <v>0</v>
      </c>
      <c r="S130" s="33">
        <f t="shared" si="22"/>
        <v>0</v>
      </c>
      <c r="T130" s="33">
        <f t="shared" si="22"/>
        <v>0</v>
      </c>
      <c r="U130" s="33">
        <f t="shared" si="22"/>
        <v>0</v>
      </c>
      <c r="V130" s="33">
        <f t="shared" si="22"/>
        <v>0</v>
      </c>
      <c r="W130" s="33">
        <f t="shared" si="22"/>
        <v>0</v>
      </c>
      <c r="X130" s="33">
        <f t="shared" si="22"/>
        <v>220000</v>
      </c>
      <c r="Y130" s="32"/>
    </row>
    <row r="131" spans="1:25" s="43" customFormat="1" ht="15">
      <c r="A131" s="35"/>
      <c r="B131" s="36"/>
      <c r="C131" s="37" t="s">
        <v>490</v>
      </c>
      <c r="D131" s="38" t="s">
        <v>244</v>
      </c>
      <c r="E131" s="39" t="s">
        <v>245</v>
      </c>
      <c r="F131" s="40"/>
      <c r="G131" s="42"/>
      <c r="H131" s="41"/>
      <c r="I131" s="41"/>
      <c r="J131" s="41"/>
      <c r="K131" s="41">
        <v>150000</v>
      </c>
      <c r="L131" s="41"/>
      <c r="M131" s="41"/>
      <c r="N131" s="41">
        <v>30000</v>
      </c>
      <c r="O131" s="41"/>
      <c r="P131" s="41"/>
      <c r="Q131" s="41">
        <v>40000</v>
      </c>
      <c r="R131" s="41"/>
      <c r="S131" s="41"/>
      <c r="T131" s="41"/>
      <c r="U131" s="41"/>
      <c r="V131" s="41"/>
      <c r="W131" s="41"/>
      <c r="X131" s="41">
        <f>K131+N131+Q131+T131</f>
        <v>220000</v>
      </c>
      <c r="Y131" s="40"/>
    </row>
    <row r="132" spans="1:25" s="43" customFormat="1" ht="15" hidden="1">
      <c r="A132" s="35"/>
      <c r="B132" s="36"/>
      <c r="C132" s="35"/>
      <c r="D132" s="36"/>
      <c r="E132" s="39"/>
      <c r="F132" s="40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0"/>
    </row>
    <row r="133" spans="1:25" s="34" customFormat="1" ht="18" hidden="1">
      <c r="A133" s="29"/>
      <c r="B133" s="30"/>
      <c r="C133" s="29" t="s">
        <v>246</v>
      </c>
      <c r="D133" s="51" t="s">
        <v>253</v>
      </c>
      <c r="E133" s="31"/>
      <c r="F133" s="32"/>
      <c r="G133" s="33"/>
      <c r="H133" s="33"/>
      <c r="I133" s="33"/>
      <c r="J133" s="33"/>
      <c r="K133" s="33">
        <f>K134+K135+K136</f>
        <v>59000</v>
      </c>
      <c r="L133" s="33">
        <f aca="true" t="shared" si="23" ref="L133:W133">L134+L135+L136</f>
        <v>0</v>
      </c>
      <c r="M133" s="33">
        <f t="shared" si="23"/>
        <v>0</v>
      </c>
      <c r="N133" s="33">
        <f t="shared" si="23"/>
        <v>59000</v>
      </c>
      <c r="O133" s="33">
        <f t="shared" si="23"/>
        <v>0</v>
      </c>
      <c r="P133" s="33">
        <f t="shared" si="23"/>
        <v>0</v>
      </c>
      <c r="Q133" s="33">
        <f t="shared" si="23"/>
        <v>80000</v>
      </c>
      <c r="R133" s="33">
        <f t="shared" si="23"/>
        <v>0</v>
      </c>
      <c r="S133" s="33">
        <f t="shared" si="23"/>
        <v>0</v>
      </c>
      <c r="T133" s="33">
        <f t="shared" si="23"/>
        <v>92000</v>
      </c>
      <c r="U133" s="33">
        <f t="shared" si="23"/>
        <v>0</v>
      </c>
      <c r="V133" s="33">
        <f t="shared" si="23"/>
        <v>0</v>
      </c>
      <c r="W133" s="33">
        <f t="shared" si="23"/>
        <v>103000</v>
      </c>
      <c r="X133" s="33">
        <f>K133+N133+Q133+T133+W133</f>
        <v>393000</v>
      </c>
      <c r="Y133" s="32"/>
    </row>
    <row r="134" spans="1:25" s="43" customFormat="1" ht="30.75">
      <c r="A134" s="35"/>
      <c r="B134" s="36"/>
      <c r="C134" s="37" t="s">
        <v>491</v>
      </c>
      <c r="D134" s="38" t="s">
        <v>247</v>
      </c>
      <c r="E134" s="39" t="s">
        <v>257</v>
      </c>
      <c r="F134" s="40"/>
      <c r="G134" s="42"/>
      <c r="H134" s="33"/>
      <c r="I134" s="42"/>
      <c r="J134" s="42"/>
      <c r="K134" s="42">
        <v>16000</v>
      </c>
      <c r="L134" s="42"/>
      <c r="M134" s="42"/>
      <c r="N134" s="42">
        <v>16000</v>
      </c>
      <c r="O134" s="42"/>
      <c r="P134" s="42"/>
      <c r="Q134" s="42">
        <v>30000</v>
      </c>
      <c r="R134" s="42"/>
      <c r="S134" s="42"/>
      <c r="T134" s="42">
        <v>40000</v>
      </c>
      <c r="U134" s="42"/>
      <c r="V134" s="42"/>
      <c r="W134" s="42">
        <v>50000</v>
      </c>
      <c r="X134" s="42">
        <f>K134+N134+Q134+T134</f>
        <v>102000</v>
      </c>
      <c r="Y134" s="40"/>
    </row>
    <row r="135" spans="1:25" s="43" customFormat="1" ht="18">
      <c r="A135" s="35"/>
      <c r="B135" s="36"/>
      <c r="C135" s="37" t="s">
        <v>492</v>
      </c>
      <c r="D135" s="38" t="s">
        <v>248</v>
      </c>
      <c r="E135" s="39" t="s">
        <v>250</v>
      </c>
      <c r="F135" s="40"/>
      <c r="G135" s="42"/>
      <c r="H135" s="33"/>
      <c r="I135" s="42"/>
      <c r="J135" s="42"/>
      <c r="K135" s="42">
        <v>33000</v>
      </c>
      <c r="L135" s="42"/>
      <c r="M135" s="42"/>
      <c r="N135" s="42">
        <v>33000</v>
      </c>
      <c r="O135" s="42"/>
      <c r="P135" s="42"/>
      <c r="Q135" s="42">
        <v>40000</v>
      </c>
      <c r="R135" s="42"/>
      <c r="S135" s="42"/>
      <c r="T135" s="42">
        <v>40000</v>
      </c>
      <c r="U135" s="42"/>
      <c r="V135" s="42"/>
      <c r="W135" s="42">
        <v>40000</v>
      </c>
      <c r="X135" s="42">
        <f>K135+N135+Q135+T135</f>
        <v>146000</v>
      </c>
      <c r="Y135" s="40"/>
    </row>
    <row r="136" spans="1:25" s="43" customFormat="1" ht="30.75">
      <c r="A136" s="35"/>
      <c r="B136" s="36"/>
      <c r="C136" s="37" t="s">
        <v>493</v>
      </c>
      <c r="D136" s="47" t="s">
        <v>249</v>
      </c>
      <c r="E136" s="39" t="s">
        <v>251</v>
      </c>
      <c r="F136" s="40"/>
      <c r="G136" s="42"/>
      <c r="H136" s="33"/>
      <c r="I136" s="42"/>
      <c r="J136" s="42"/>
      <c r="K136" s="42">
        <v>10000</v>
      </c>
      <c r="L136" s="42"/>
      <c r="M136" s="42"/>
      <c r="N136" s="42">
        <v>10000</v>
      </c>
      <c r="O136" s="42"/>
      <c r="P136" s="42"/>
      <c r="Q136" s="42">
        <v>10000</v>
      </c>
      <c r="R136" s="42"/>
      <c r="S136" s="42"/>
      <c r="T136" s="42">
        <v>12000</v>
      </c>
      <c r="U136" s="42"/>
      <c r="V136" s="42"/>
      <c r="W136" s="42">
        <v>13000</v>
      </c>
      <c r="X136" s="42">
        <f>K136+N136+Q136+T136</f>
        <v>42000</v>
      </c>
      <c r="Y136" s="40"/>
    </row>
    <row r="137" spans="1:25" s="43" customFormat="1" ht="18">
      <c r="A137" s="35"/>
      <c r="B137" s="36"/>
      <c r="C137" s="37"/>
      <c r="D137" s="47"/>
      <c r="E137" s="39" t="s">
        <v>377</v>
      </c>
      <c r="F137" s="40"/>
      <c r="G137" s="42"/>
      <c r="H137" s="33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>
        <f>K137+N137+Q137+T137</f>
        <v>0</v>
      </c>
      <c r="Y137" s="40"/>
    </row>
    <row r="138" spans="1:25" s="43" customFormat="1" ht="18">
      <c r="A138" s="35"/>
      <c r="B138" s="36"/>
      <c r="C138" s="37"/>
      <c r="D138" s="47"/>
      <c r="E138" s="39"/>
      <c r="F138" s="40"/>
      <c r="G138" s="42"/>
      <c r="H138" s="33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0"/>
    </row>
    <row r="139" spans="1:25" s="28" customFormat="1" ht="18.75">
      <c r="A139" s="24" t="s">
        <v>36</v>
      </c>
      <c r="B139" s="50" t="s">
        <v>19</v>
      </c>
      <c r="C139" s="20"/>
      <c r="D139" s="110" t="s">
        <v>601</v>
      </c>
      <c r="E139" s="26"/>
      <c r="F139" s="27"/>
      <c r="G139" s="26" t="e">
        <f>+#REF!+K139+L139+M139+N139+O139+P139+Q139+R139+S139+T139+U139+V139</f>
        <v>#REF!</v>
      </c>
      <c r="H139" s="115"/>
      <c r="I139" s="26">
        <f aca="true" t="shared" si="24" ref="I139:X139">I140</f>
        <v>0</v>
      </c>
      <c r="J139" s="115"/>
      <c r="K139" s="115">
        <f t="shared" si="24"/>
        <v>165000</v>
      </c>
      <c r="L139" s="26">
        <f t="shared" si="24"/>
        <v>0</v>
      </c>
      <c r="M139" s="26">
        <f t="shared" si="24"/>
        <v>0</v>
      </c>
      <c r="N139" s="115">
        <f t="shared" si="24"/>
        <v>166000</v>
      </c>
      <c r="O139" s="26">
        <f t="shared" si="24"/>
        <v>0</v>
      </c>
      <c r="P139" s="26">
        <f t="shared" si="24"/>
        <v>0</v>
      </c>
      <c r="Q139" s="115">
        <f t="shared" si="24"/>
        <v>230000</v>
      </c>
      <c r="R139" s="26">
        <f t="shared" si="24"/>
        <v>0</v>
      </c>
      <c r="S139" s="26">
        <f t="shared" si="24"/>
        <v>0</v>
      </c>
      <c r="T139" s="115">
        <f t="shared" si="24"/>
        <v>255000</v>
      </c>
      <c r="U139" s="26">
        <f t="shared" si="24"/>
        <v>0</v>
      </c>
      <c r="V139" s="26">
        <f t="shared" si="24"/>
        <v>0</v>
      </c>
      <c r="W139" s="115">
        <f t="shared" si="24"/>
        <v>296000</v>
      </c>
      <c r="X139" s="115">
        <f t="shared" si="24"/>
        <v>816000</v>
      </c>
      <c r="Y139" s="27" t="s">
        <v>189</v>
      </c>
    </row>
    <row r="140" spans="1:25" s="73" customFormat="1" ht="18.75">
      <c r="A140" s="68"/>
      <c r="B140" s="69"/>
      <c r="C140" s="29">
        <v>1512</v>
      </c>
      <c r="D140" s="30" t="s">
        <v>605</v>
      </c>
      <c r="E140" s="33"/>
      <c r="F140" s="70"/>
      <c r="G140" s="71"/>
      <c r="H140" s="72"/>
      <c r="I140" s="72">
        <f>I141+I151+I158+I177</f>
        <v>0</v>
      </c>
      <c r="J140" s="72"/>
      <c r="K140" s="72">
        <f aca="true" t="shared" si="25" ref="K140:X140">K141+K151+K158+K177</f>
        <v>165000</v>
      </c>
      <c r="L140" s="72">
        <f t="shared" si="25"/>
        <v>0</v>
      </c>
      <c r="M140" s="72">
        <f t="shared" si="25"/>
        <v>0</v>
      </c>
      <c r="N140" s="72">
        <f t="shared" si="25"/>
        <v>166000</v>
      </c>
      <c r="O140" s="72">
        <f t="shared" si="25"/>
        <v>0</v>
      </c>
      <c r="P140" s="72">
        <f t="shared" si="25"/>
        <v>0</v>
      </c>
      <c r="Q140" s="72">
        <f t="shared" si="25"/>
        <v>230000</v>
      </c>
      <c r="R140" s="72">
        <f t="shared" si="25"/>
        <v>0</v>
      </c>
      <c r="S140" s="72">
        <f t="shared" si="25"/>
        <v>0</v>
      </c>
      <c r="T140" s="72">
        <f t="shared" si="25"/>
        <v>255000</v>
      </c>
      <c r="U140" s="72">
        <f t="shared" si="25"/>
        <v>0</v>
      </c>
      <c r="V140" s="72">
        <f t="shared" si="25"/>
        <v>0</v>
      </c>
      <c r="W140" s="72">
        <f t="shared" si="25"/>
        <v>296000</v>
      </c>
      <c r="X140" s="72">
        <f t="shared" si="25"/>
        <v>816000</v>
      </c>
      <c r="Y140" s="32"/>
    </row>
    <row r="141" spans="1:25" s="46" customFormat="1" ht="15">
      <c r="A141" s="37"/>
      <c r="B141" s="64"/>
      <c r="C141" s="37" t="s">
        <v>508</v>
      </c>
      <c r="D141" s="38" t="s">
        <v>162</v>
      </c>
      <c r="E141" s="41"/>
      <c r="F141" s="45"/>
      <c r="G141" s="41"/>
      <c r="H141" s="41"/>
      <c r="I141" s="41"/>
      <c r="J141" s="41"/>
      <c r="K141" s="41">
        <f>K142+K144+K146+K148+K149+K150</f>
        <v>106000</v>
      </c>
      <c r="L141" s="41">
        <f aca="true" t="shared" si="26" ref="L141:W141">L142+L144+L146+L148+L149+L150</f>
        <v>0</v>
      </c>
      <c r="M141" s="41">
        <f t="shared" si="26"/>
        <v>0</v>
      </c>
      <c r="N141" s="41">
        <f t="shared" si="26"/>
        <v>107000</v>
      </c>
      <c r="O141" s="41">
        <f t="shared" si="26"/>
        <v>0</v>
      </c>
      <c r="P141" s="41">
        <f t="shared" si="26"/>
        <v>0</v>
      </c>
      <c r="Q141" s="41">
        <f t="shared" si="26"/>
        <v>135000</v>
      </c>
      <c r="R141" s="41">
        <f t="shared" si="26"/>
        <v>0</v>
      </c>
      <c r="S141" s="41">
        <f t="shared" si="26"/>
        <v>0</v>
      </c>
      <c r="T141" s="41">
        <f t="shared" si="26"/>
        <v>155000</v>
      </c>
      <c r="U141" s="41">
        <f t="shared" si="26"/>
        <v>0</v>
      </c>
      <c r="V141" s="41">
        <f t="shared" si="26"/>
        <v>0</v>
      </c>
      <c r="W141" s="41">
        <f t="shared" si="26"/>
        <v>150000</v>
      </c>
      <c r="X141" s="41">
        <f>K141+N141+Q141+T141</f>
        <v>503000</v>
      </c>
      <c r="Y141" s="45"/>
    </row>
    <row r="142" spans="1:25" s="43" customFormat="1" ht="60">
      <c r="A142" s="35"/>
      <c r="B142" s="63"/>
      <c r="C142" s="37"/>
      <c r="D142" s="47" t="s">
        <v>568</v>
      </c>
      <c r="E142" s="42"/>
      <c r="F142" s="40" t="s">
        <v>188</v>
      </c>
      <c r="G142" s="42"/>
      <c r="H142" s="42"/>
      <c r="I142" s="42"/>
      <c r="J142" s="42"/>
      <c r="K142" s="42">
        <v>40000</v>
      </c>
      <c r="L142" s="42"/>
      <c r="M142" s="42"/>
      <c r="N142" s="42"/>
      <c r="O142" s="42"/>
      <c r="P142" s="42"/>
      <c r="Q142" s="42">
        <v>30000</v>
      </c>
      <c r="R142" s="42"/>
      <c r="S142" s="42"/>
      <c r="T142" s="42">
        <v>40000</v>
      </c>
      <c r="U142" s="42"/>
      <c r="V142" s="42"/>
      <c r="W142" s="42"/>
      <c r="X142" s="42">
        <f>K142+N142+Q142+T142</f>
        <v>110000</v>
      </c>
      <c r="Y142" s="40"/>
    </row>
    <row r="143" spans="1:25" s="43" customFormat="1" ht="15">
      <c r="A143" s="35"/>
      <c r="B143" s="63"/>
      <c r="C143" s="37"/>
      <c r="D143" s="49"/>
      <c r="E143" s="42"/>
      <c r="F143" s="40"/>
      <c r="G143" s="42"/>
      <c r="H143" s="41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0"/>
    </row>
    <row r="144" spans="1:25" s="43" customFormat="1" ht="60">
      <c r="A144" s="35"/>
      <c r="B144" s="63"/>
      <c r="C144" s="37"/>
      <c r="D144" s="47" t="s">
        <v>567</v>
      </c>
      <c r="E144" s="42"/>
      <c r="F144" s="40" t="s">
        <v>197</v>
      </c>
      <c r="G144" s="42"/>
      <c r="H144" s="42"/>
      <c r="I144" s="42"/>
      <c r="J144" s="42"/>
      <c r="K144" s="42">
        <v>29000</v>
      </c>
      <c r="L144" s="42"/>
      <c r="M144" s="42"/>
      <c r="N144" s="42">
        <v>37000</v>
      </c>
      <c r="O144" s="42"/>
      <c r="P144" s="42"/>
      <c r="Q144" s="42">
        <v>30000</v>
      </c>
      <c r="R144" s="42"/>
      <c r="S144" s="42"/>
      <c r="T144" s="42">
        <v>20000</v>
      </c>
      <c r="U144" s="42"/>
      <c r="V144" s="42"/>
      <c r="W144" s="42">
        <v>30000</v>
      </c>
      <c r="X144" s="42">
        <f>K144+N144+Q144+T144</f>
        <v>116000</v>
      </c>
      <c r="Y144" s="40"/>
    </row>
    <row r="145" spans="1:25" s="43" customFormat="1" ht="15">
      <c r="A145" s="35"/>
      <c r="B145" s="63"/>
      <c r="C145" s="37"/>
      <c r="D145" s="49"/>
      <c r="E145" s="42"/>
      <c r="F145" s="40"/>
      <c r="G145" s="42"/>
      <c r="H145" s="41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0"/>
    </row>
    <row r="146" spans="1:25" s="43" customFormat="1" ht="60">
      <c r="A146" s="35"/>
      <c r="B146" s="63"/>
      <c r="C146" s="37"/>
      <c r="D146" s="47" t="s">
        <v>569</v>
      </c>
      <c r="E146" s="42"/>
      <c r="F146" s="40" t="s">
        <v>197</v>
      </c>
      <c r="G146" s="42"/>
      <c r="H146" s="42"/>
      <c r="I146" s="42"/>
      <c r="J146" s="42"/>
      <c r="K146" s="42">
        <v>37000</v>
      </c>
      <c r="L146" s="42"/>
      <c r="M146" s="42"/>
      <c r="N146" s="42">
        <v>35000</v>
      </c>
      <c r="O146" s="42"/>
      <c r="P146" s="42"/>
      <c r="Q146" s="42">
        <v>47000</v>
      </c>
      <c r="R146" s="42"/>
      <c r="S146" s="42"/>
      <c r="T146" s="42">
        <v>50000</v>
      </c>
      <c r="U146" s="42"/>
      <c r="V146" s="42"/>
      <c r="W146" s="42"/>
      <c r="X146" s="42">
        <f>K146+N146+Q146+T146</f>
        <v>169000</v>
      </c>
      <c r="Y146" s="40"/>
    </row>
    <row r="147" spans="1:25" s="43" customFormat="1" ht="15">
      <c r="A147" s="35"/>
      <c r="B147" s="63"/>
      <c r="C147" s="37"/>
      <c r="D147" s="49" t="s">
        <v>566</v>
      </c>
      <c r="E147" s="42"/>
      <c r="F147" s="40"/>
      <c r="G147" s="42"/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0"/>
    </row>
    <row r="148" spans="1:25" s="43" customFormat="1" ht="45">
      <c r="A148" s="35"/>
      <c r="B148" s="63"/>
      <c r="C148" s="37"/>
      <c r="D148" s="47" t="s">
        <v>570</v>
      </c>
      <c r="E148" s="42"/>
      <c r="F148" s="40" t="s">
        <v>197</v>
      </c>
      <c r="G148" s="42"/>
      <c r="H148" s="42"/>
      <c r="I148" s="42"/>
      <c r="J148" s="42"/>
      <c r="K148" s="42"/>
      <c r="L148" s="42"/>
      <c r="M148" s="42"/>
      <c r="N148" s="42">
        <v>35000</v>
      </c>
      <c r="O148" s="42"/>
      <c r="P148" s="42"/>
      <c r="Q148" s="42"/>
      <c r="R148" s="42"/>
      <c r="S148" s="42"/>
      <c r="T148" s="42"/>
      <c r="U148" s="42"/>
      <c r="V148" s="42"/>
      <c r="W148" s="42">
        <v>40000</v>
      </c>
      <c r="X148" s="42">
        <f aca="true" t="shared" si="27" ref="X148:X159">K148+N148+Q148+T148</f>
        <v>35000</v>
      </c>
      <c r="Y148" s="40"/>
    </row>
    <row r="149" spans="1:25" s="43" customFormat="1" ht="15">
      <c r="A149" s="35"/>
      <c r="B149" s="36"/>
      <c r="C149" s="37"/>
      <c r="D149" s="38" t="s">
        <v>571</v>
      </c>
      <c r="E149" s="42"/>
      <c r="F149" s="40" t="s">
        <v>197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>
        <v>28000</v>
      </c>
      <c r="R149" s="42"/>
      <c r="S149" s="42"/>
      <c r="T149" s="42">
        <v>45000</v>
      </c>
      <c r="U149" s="42"/>
      <c r="V149" s="42"/>
      <c r="W149" s="42"/>
      <c r="X149" s="42">
        <f t="shared" si="27"/>
        <v>73000</v>
      </c>
      <c r="Y149" s="40"/>
    </row>
    <row r="150" spans="1:25" s="43" customFormat="1" ht="30">
      <c r="A150" s="35"/>
      <c r="B150" s="36"/>
      <c r="C150" s="37"/>
      <c r="D150" s="47" t="s">
        <v>572</v>
      </c>
      <c r="E150" s="42"/>
      <c r="F150" s="40" t="s">
        <v>197</v>
      </c>
      <c r="G150" s="104"/>
      <c r="H150" s="42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42">
        <v>80000</v>
      </c>
      <c r="X150" s="42">
        <f t="shared" si="27"/>
        <v>0</v>
      </c>
      <c r="Y150" s="104"/>
    </row>
    <row r="151" spans="1:25" s="46" customFormat="1" ht="15">
      <c r="A151" s="37"/>
      <c r="B151" s="38"/>
      <c r="C151" s="37" t="s">
        <v>509</v>
      </c>
      <c r="D151" s="38" t="s">
        <v>163</v>
      </c>
      <c r="E151" s="41"/>
      <c r="F151" s="45"/>
      <c r="G151" s="41"/>
      <c r="H151" s="41"/>
      <c r="I151" s="41"/>
      <c r="J151" s="41"/>
      <c r="K151" s="41">
        <f>K152+K153+K154+K155+K156+K157</f>
        <v>0</v>
      </c>
      <c r="L151" s="41">
        <f aca="true" t="shared" si="28" ref="L151:W151">L152+L153+L154+L155+L156+L157</f>
        <v>0</v>
      </c>
      <c r="M151" s="41">
        <f t="shared" si="28"/>
        <v>0</v>
      </c>
      <c r="N151" s="41">
        <f t="shared" si="28"/>
        <v>15000</v>
      </c>
      <c r="O151" s="41">
        <f t="shared" si="28"/>
        <v>0</v>
      </c>
      <c r="P151" s="41">
        <f t="shared" si="28"/>
        <v>0</v>
      </c>
      <c r="Q151" s="41">
        <f t="shared" si="28"/>
        <v>0</v>
      </c>
      <c r="R151" s="41">
        <f t="shared" si="28"/>
        <v>0</v>
      </c>
      <c r="S151" s="41">
        <f t="shared" si="28"/>
        <v>0</v>
      </c>
      <c r="T151" s="41">
        <f t="shared" si="28"/>
        <v>0</v>
      </c>
      <c r="U151" s="41">
        <f t="shared" si="28"/>
        <v>0</v>
      </c>
      <c r="V151" s="41">
        <f t="shared" si="28"/>
        <v>0</v>
      </c>
      <c r="W151" s="41">
        <f t="shared" si="28"/>
        <v>56000</v>
      </c>
      <c r="X151" s="41">
        <f t="shared" si="27"/>
        <v>15000</v>
      </c>
      <c r="Y151" s="45"/>
    </row>
    <row r="152" spans="1:25" s="43" customFormat="1" ht="15">
      <c r="A152" s="35"/>
      <c r="B152" s="36"/>
      <c r="C152" s="37"/>
      <c r="D152" s="36" t="s">
        <v>164</v>
      </c>
      <c r="E152" s="42"/>
      <c r="F152" s="40" t="s">
        <v>197</v>
      </c>
      <c r="G152" s="42"/>
      <c r="H152" s="42"/>
      <c r="I152" s="42"/>
      <c r="J152" s="42"/>
      <c r="K152" s="42"/>
      <c r="L152" s="42"/>
      <c r="M152" s="42"/>
      <c r="N152" s="42">
        <v>15000</v>
      </c>
      <c r="O152" s="42"/>
      <c r="P152" s="42"/>
      <c r="Q152" s="42"/>
      <c r="R152" s="42"/>
      <c r="S152" s="42"/>
      <c r="T152" s="42"/>
      <c r="U152" s="42"/>
      <c r="V152" s="42"/>
      <c r="W152" s="42"/>
      <c r="X152" s="42">
        <f t="shared" si="27"/>
        <v>15000</v>
      </c>
      <c r="Y152" s="40"/>
    </row>
    <row r="153" spans="1:25" s="43" customFormat="1" ht="15">
      <c r="A153" s="35"/>
      <c r="B153" s="36"/>
      <c r="C153" s="37"/>
      <c r="D153" s="36" t="s">
        <v>165</v>
      </c>
      <c r="E153" s="42"/>
      <c r="F153" s="40" t="s">
        <v>197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>
        <f t="shared" si="27"/>
        <v>0</v>
      </c>
      <c r="Y153" s="40"/>
    </row>
    <row r="154" spans="1:25" s="43" customFormat="1" ht="15">
      <c r="A154" s="35"/>
      <c r="B154" s="36"/>
      <c r="C154" s="37"/>
      <c r="D154" s="36" t="s">
        <v>21</v>
      </c>
      <c r="E154" s="42"/>
      <c r="F154" s="40" t="s">
        <v>197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>
        <f t="shared" si="27"/>
        <v>0</v>
      </c>
      <c r="Y154" s="40"/>
    </row>
    <row r="155" spans="1:25" s="43" customFormat="1" ht="15">
      <c r="A155" s="35"/>
      <c r="B155" s="36"/>
      <c r="C155" s="37"/>
      <c r="D155" s="36" t="s">
        <v>166</v>
      </c>
      <c r="E155" s="42"/>
      <c r="F155" s="40" t="s">
        <v>197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>
        <f t="shared" si="27"/>
        <v>0</v>
      </c>
      <c r="Y155" s="40"/>
    </row>
    <row r="156" spans="1:25" s="43" customFormat="1" ht="15">
      <c r="A156" s="35"/>
      <c r="B156" s="36"/>
      <c r="C156" s="37"/>
      <c r="D156" s="36" t="s">
        <v>167</v>
      </c>
      <c r="E156" s="42"/>
      <c r="F156" s="40" t="s">
        <v>197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>
        <f t="shared" si="27"/>
        <v>0</v>
      </c>
      <c r="Y156" s="40"/>
    </row>
    <row r="157" spans="1:25" s="43" customFormat="1" ht="15">
      <c r="A157" s="35"/>
      <c r="B157" s="36"/>
      <c r="C157" s="37"/>
      <c r="D157" s="36" t="s">
        <v>168</v>
      </c>
      <c r="E157" s="42"/>
      <c r="F157" s="40" t="s">
        <v>197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>
        <v>56000</v>
      </c>
      <c r="X157" s="42">
        <f t="shared" si="27"/>
        <v>0</v>
      </c>
      <c r="Y157" s="40"/>
    </row>
    <row r="158" spans="1:25" s="46" customFormat="1" ht="15">
      <c r="A158" s="37"/>
      <c r="B158" s="38"/>
      <c r="C158" s="37" t="s">
        <v>510</v>
      </c>
      <c r="D158" s="38" t="s">
        <v>169</v>
      </c>
      <c r="E158" s="41"/>
      <c r="F158" s="45"/>
      <c r="G158" s="41"/>
      <c r="H158" s="41"/>
      <c r="I158" s="41"/>
      <c r="J158" s="41"/>
      <c r="K158" s="41">
        <f>K159+K160+K161+K162+K163+K165+K166+K167+K168+K169+K170+K171+K172+K173+K164</f>
        <v>49000</v>
      </c>
      <c r="L158" s="41">
        <f aca="true" t="shared" si="29" ref="L158:T158">L159+L160+L161+L162+L163+L165+L166+L167+L168+L169+L170+L171+L172+L173+L164</f>
        <v>0</v>
      </c>
      <c r="M158" s="41">
        <f t="shared" si="29"/>
        <v>0</v>
      </c>
      <c r="N158" s="41">
        <f t="shared" si="29"/>
        <v>34000</v>
      </c>
      <c r="O158" s="41">
        <f t="shared" si="29"/>
        <v>0</v>
      </c>
      <c r="P158" s="41">
        <f t="shared" si="29"/>
        <v>0</v>
      </c>
      <c r="Q158" s="41">
        <f t="shared" si="29"/>
        <v>95000</v>
      </c>
      <c r="R158" s="41">
        <f t="shared" si="29"/>
        <v>0</v>
      </c>
      <c r="S158" s="41">
        <f t="shared" si="29"/>
        <v>0</v>
      </c>
      <c r="T158" s="41">
        <f t="shared" si="29"/>
        <v>100000</v>
      </c>
      <c r="U158" s="41">
        <f>U159+U160+U161+U162+U163+U165+U166+U167+U168+U169+U170+U171+U172+U173+U164</f>
        <v>0</v>
      </c>
      <c r="V158" s="41">
        <f>V159+V160+V161+V162+V163+V165+V166+V167+V168+V169+V170+V171+V172+V173+V164</f>
        <v>0</v>
      </c>
      <c r="W158" s="41">
        <f>W159+W160+W161+W162+W163+W165+W166+W167+W168+W169+W170+W171+W172+W173+W164</f>
        <v>90000</v>
      </c>
      <c r="X158" s="41">
        <f t="shared" si="27"/>
        <v>278000</v>
      </c>
      <c r="Y158" s="45"/>
    </row>
    <row r="159" spans="1:25" s="43" customFormat="1" ht="15">
      <c r="A159" s="35"/>
      <c r="B159" s="36"/>
      <c r="C159" s="37"/>
      <c r="D159" s="36" t="s">
        <v>170</v>
      </c>
      <c r="E159" s="42"/>
      <c r="F159" s="40"/>
      <c r="G159" s="42"/>
      <c r="H159" s="42"/>
      <c r="I159" s="42"/>
      <c r="J159" s="42"/>
      <c r="K159" s="42">
        <v>49000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>
        <f t="shared" si="27"/>
        <v>49000</v>
      </c>
      <c r="Y159" s="40"/>
    </row>
    <row r="160" spans="1:25" s="43" customFormat="1" ht="15">
      <c r="A160" s="35"/>
      <c r="B160" s="36"/>
      <c r="C160" s="37"/>
      <c r="D160" s="36" t="s">
        <v>171</v>
      </c>
      <c r="E160" s="42"/>
      <c r="F160" s="40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>
        <f aca="true" t="shared" si="30" ref="X160:X173">K160+N160+Q160+T160</f>
        <v>0</v>
      </c>
      <c r="Y160" s="40"/>
    </row>
    <row r="161" spans="1:25" s="43" customFormat="1" ht="15">
      <c r="A161" s="35"/>
      <c r="B161" s="36"/>
      <c r="C161" s="37"/>
      <c r="D161" s="36" t="s">
        <v>172</v>
      </c>
      <c r="E161" s="42"/>
      <c r="F161" s="40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>
        <v>10000</v>
      </c>
      <c r="R161" s="42"/>
      <c r="S161" s="42"/>
      <c r="T161" s="42">
        <v>10000</v>
      </c>
      <c r="U161" s="42"/>
      <c r="V161" s="42"/>
      <c r="W161" s="42"/>
      <c r="X161" s="42">
        <f t="shared" si="30"/>
        <v>20000</v>
      </c>
      <c r="Y161" s="40"/>
    </row>
    <row r="162" spans="1:25" s="43" customFormat="1" ht="15">
      <c r="A162" s="35"/>
      <c r="B162" s="36"/>
      <c r="C162" s="37"/>
      <c r="D162" s="36" t="s">
        <v>258</v>
      </c>
      <c r="E162" s="42"/>
      <c r="F162" s="40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>
        <f t="shared" si="30"/>
        <v>0</v>
      </c>
      <c r="Y162" s="40"/>
    </row>
    <row r="163" spans="1:25" s="43" customFormat="1" ht="30">
      <c r="A163" s="35"/>
      <c r="B163" s="36"/>
      <c r="C163" s="37"/>
      <c r="D163" s="49" t="s">
        <v>173</v>
      </c>
      <c r="E163" s="42"/>
      <c r="F163" s="40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>
        <f t="shared" si="30"/>
        <v>0</v>
      </c>
      <c r="Y163" s="40"/>
    </row>
    <row r="164" spans="1:25" s="43" customFormat="1" ht="15">
      <c r="A164" s="35"/>
      <c r="B164" s="36"/>
      <c r="C164" s="37"/>
      <c r="D164" s="49" t="s">
        <v>21</v>
      </c>
      <c r="E164" s="42"/>
      <c r="F164" s="40"/>
      <c r="G164" s="42"/>
      <c r="H164" s="42"/>
      <c r="I164" s="42"/>
      <c r="J164" s="42"/>
      <c r="K164" s="42"/>
      <c r="L164" s="42"/>
      <c r="M164" s="42"/>
      <c r="N164" s="42">
        <v>34000</v>
      </c>
      <c r="O164" s="42"/>
      <c r="P164" s="42"/>
      <c r="Q164" s="42"/>
      <c r="R164" s="42"/>
      <c r="S164" s="42"/>
      <c r="T164" s="42"/>
      <c r="U164" s="42"/>
      <c r="V164" s="42"/>
      <c r="W164" s="42"/>
      <c r="X164" s="42">
        <f t="shared" si="30"/>
        <v>34000</v>
      </c>
      <c r="Y164" s="40"/>
    </row>
    <row r="165" spans="1:25" s="43" customFormat="1" ht="15">
      <c r="A165" s="35"/>
      <c r="B165" s="36"/>
      <c r="C165" s="37"/>
      <c r="D165" s="36" t="s">
        <v>174</v>
      </c>
      <c r="E165" s="42"/>
      <c r="F165" s="40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>
        <v>10000</v>
      </c>
      <c r="R165" s="42"/>
      <c r="S165" s="42"/>
      <c r="T165" s="42">
        <v>10000</v>
      </c>
      <c r="U165" s="42"/>
      <c r="V165" s="42"/>
      <c r="W165" s="42"/>
      <c r="X165" s="42">
        <f t="shared" si="30"/>
        <v>20000</v>
      </c>
      <c r="Y165" s="40"/>
    </row>
    <row r="166" spans="1:25" s="43" customFormat="1" ht="15">
      <c r="A166" s="35"/>
      <c r="B166" s="36"/>
      <c r="C166" s="37"/>
      <c r="D166" s="36" t="s">
        <v>175</v>
      </c>
      <c r="E166" s="42"/>
      <c r="F166" s="40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>
        <v>51000</v>
      </c>
      <c r="R166" s="42"/>
      <c r="S166" s="42"/>
      <c r="T166" s="42"/>
      <c r="U166" s="42"/>
      <c r="V166" s="42"/>
      <c r="W166" s="42"/>
      <c r="X166" s="42">
        <f t="shared" si="30"/>
        <v>51000</v>
      </c>
      <c r="Y166" s="40"/>
    </row>
    <row r="167" spans="1:25" s="43" customFormat="1" ht="30">
      <c r="A167" s="35"/>
      <c r="B167" s="36"/>
      <c r="C167" s="37"/>
      <c r="D167" s="49" t="s">
        <v>176</v>
      </c>
      <c r="E167" s="42"/>
      <c r="F167" s="40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>
        <v>20000</v>
      </c>
      <c r="R167" s="42"/>
      <c r="S167" s="42"/>
      <c r="T167" s="42"/>
      <c r="U167" s="42"/>
      <c r="V167" s="42"/>
      <c r="W167" s="42"/>
      <c r="X167" s="42">
        <f t="shared" si="30"/>
        <v>20000</v>
      </c>
      <c r="Y167" s="40"/>
    </row>
    <row r="168" spans="1:25" s="43" customFormat="1" ht="15">
      <c r="A168" s="35"/>
      <c r="B168" s="36"/>
      <c r="C168" s="37"/>
      <c r="D168" s="36" t="s">
        <v>177</v>
      </c>
      <c r="E168" s="42"/>
      <c r="F168" s="40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>
        <v>4000</v>
      </c>
      <c r="R168" s="42"/>
      <c r="S168" s="42"/>
      <c r="T168" s="42"/>
      <c r="U168" s="42"/>
      <c r="V168" s="42"/>
      <c r="W168" s="42"/>
      <c r="X168" s="42">
        <f t="shared" si="30"/>
        <v>4000</v>
      </c>
      <c r="Y168" s="40"/>
    </row>
    <row r="169" spans="1:25" s="43" customFormat="1" ht="15">
      <c r="A169" s="35"/>
      <c r="B169" s="36"/>
      <c r="C169" s="37"/>
      <c r="D169" s="36" t="s">
        <v>178</v>
      </c>
      <c r="E169" s="42"/>
      <c r="F169" s="40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>
        <v>21000</v>
      </c>
      <c r="U169" s="42"/>
      <c r="V169" s="42"/>
      <c r="W169" s="42">
        <v>20000</v>
      </c>
      <c r="X169" s="42">
        <f t="shared" si="30"/>
        <v>21000</v>
      </c>
      <c r="Y169" s="40"/>
    </row>
    <row r="170" spans="1:25" s="43" customFormat="1" ht="30">
      <c r="A170" s="35"/>
      <c r="B170" s="36"/>
      <c r="C170" s="37"/>
      <c r="D170" s="49" t="s">
        <v>179</v>
      </c>
      <c r="E170" s="42"/>
      <c r="F170" s="40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>
        <v>40000</v>
      </c>
      <c r="U170" s="42"/>
      <c r="V170" s="42"/>
      <c r="W170" s="42"/>
      <c r="X170" s="42">
        <f t="shared" si="30"/>
        <v>40000</v>
      </c>
      <c r="Y170" s="40"/>
    </row>
    <row r="171" spans="1:25" s="43" customFormat="1" ht="30">
      <c r="A171" s="35"/>
      <c r="B171" s="36"/>
      <c r="C171" s="37"/>
      <c r="D171" s="49" t="s">
        <v>180</v>
      </c>
      <c r="E171" s="42"/>
      <c r="F171" s="40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>
        <v>19000</v>
      </c>
      <c r="U171" s="42"/>
      <c r="V171" s="42"/>
      <c r="W171" s="42"/>
      <c r="X171" s="42">
        <f t="shared" si="30"/>
        <v>19000</v>
      </c>
      <c r="Y171" s="40"/>
    </row>
    <row r="172" spans="1:25" s="43" customFormat="1" ht="30">
      <c r="A172" s="35"/>
      <c r="B172" s="36"/>
      <c r="C172" s="37"/>
      <c r="D172" s="49" t="s">
        <v>259</v>
      </c>
      <c r="E172" s="42"/>
      <c r="F172" s="40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>
        <v>50000</v>
      </c>
      <c r="X172" s="42">
        <f t="shared" si="30"/>
        <v>0</v>
      </c>
      <c r="Y172" s="40"/>
    </row>
    <row r="173" spans="1:25" s="43" customFormat="1" ht="15">
      <c r="A173" s="35"/>
      <c r="B173" s="36"/>
      <c r="C173" s="37"/>
      <c r="D173" s="36" t="s">
        <v>181</v>
      </c>
      <c r="E173" s="42"/>
      <c r="F173" s="40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>
        <v>20000</v>
      </c>
      <c r="X173" s="42">
        <f t="shared" si="30"/>
        <v>0</v>
      </c>
      <c r="Y173" s="40"/>
    </row>
    <row r="174" spans="1:25" s="46" customFormat="1" ht="30" hidden="1">
      <c r="A174" s="37"/>
      <c r="B174" s="38"/>
      <c r="C174" s="37" t="s">
        <v>32</v>
      </c>
      <c r="D174" s="47" t="s">
        <v>182</v>
      </c>
      <c r="E174" s="41"/>
      <c r="F174" s="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5"/>
    </row>
    <row r="175" spans="1:25" s="46" customFormat="1" ht="30" hidden="1">
      <c r="A175" s="37"/>
      <c r="B175" s="38"/>
      <c r="C175" s="37" t="s">
        <v>114</v>
      </c>
      <c r="D175" s="47" t="s">
        <v>183</v>
      </c>
      <c r="E175" s="41"/>
      <c r="F175" s="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5"/>
    </row>
    <row r="176" spans="1:25" s="46" customFormat="1" ht="30" hidden="1">
      <c r="A176" s="37"/>
      <c r="B176" s="38"/>
      <c r="C176" s="37" t="s">
        <v>27</v>
      </c>
      <c r="D176" s="47" t="s">
        <v>184</v>
      </c>
      <c r="E176" s="41"/>
      <c r="F176" s="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5"/>
    </row>
    <row r="177" spans="1:25" s="46" customFormat="1" ht="15">
      <c r="A177" s="37"/>
      <c r="B177" s="38"/>
      <c r="C177" s="37" t="s">
        <v>623</v>
      </c>
      <c r="D177" s="47" t="s">
        <v>185</v>
      </c>
      <c r="E177" s="41"/>
      <c r="F177" s="45"/>
      <c r="G177" s="41"/>
      <c r="H177" s="41"/>
      <c r="I177" s="41"/>
      <c r="J177" s="41"/>
      <c r="K177" s="41">
        <v>10000</v>
      </c>
      <c r="L177" s="41"/>
      <c r="M177" s="41"/>
      <c r="N177" s="41">
        <v>10000</v>
      </c>
      <c r="O177" s="41"/>
      <c r="P177" s="41"/>
      <c r="Q177" s="41"/>
      <c r="R177" s="41"/>
      <c r="S177" s="41"/>
      <c r="T177" s="41"/>
      <c r="U177" s="41"/>
      <c r="V177" s="41"/>
      <c r="W177" s="41"/>
      <c r="X177" s="41">
        <f>K177+N177+Q177+T177</f>
        <v>20000</v>
      </c>
      <c r="Y177" s="45"/>
    </row>
    <row r="178" spans="1:25" s="46" customFormat="1" ht="15">
      <c r="A178" s="37"/>
      <c r="B178" s="38"/>
      <c r="C178" s="37"/>
      <c r="D178" s="47"/>
      <c r="E178" s="41"/>
      <c r="F178" s="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5"/>
    </row>
    <row r="179" spans="1:25" s="28" customFormat="1" ht="18.75">
      <c r="A179" s="24" t="s">
        <v>37</v>
      </c>
      <c r="B179" s="25" t="s">
        <v>16</v>
      </c>
      <c r="C179" s="20"/>
      <c r="D179" s="111" t="s">
        <v>596</v>
      </c>
      <c r="E179" s="26"/>
      <c r="F179" s="27"/>
      <c r="G179" s="26" t="e">
        <f>+#REF!+K179+L179+M179+N179+O179+P179+Q179+R179+S179+T179+U179+V179</f>
        <v>#REF!</v>
      </c>
      <c r="H179" s="115"/>
      <c r="I179" s="26" t="e">
        <f>I181+I213+I224+I225+I227+I230+I233+I235+I238</f>
        <v>#REF!</v>
      </c>
      <c r="J179" s="115"/>
      <c r="K179" s="115">
        <f>K181+K213+K224+K225+K227+K233+K235+K238+K240</f>
        <v>34758</v>
      </c>
      <c r="L179" s="115" t="e">
        <f aca="true" t="shared" si="31" ref="L179:W179">L181+L213+L224+L225+L227+L233+L235+L238+L240</f>
        <v>#REF!</v>
      </c>
      <c r="M179" s="115" t="e">
        <f t="shared" si="31"/>
        <v>#REF!</v>
      </c>
      <c r="N179" s="115">
        <f t="shared" si="31"/>
        <v>34000</v>
      </c>
      <c r="O179" s="115" t="e">
        <f t="shared" si="31"/>
        <v>#REF!</v>
      </c>
      <c r="P179" s="115" t="e">
        <f t="shared" si="31"/>
        <v>#REF!</v>
      </c>
      <c r="Q179" s="115">
        <f t="shared" si="31"/>
        <v>64500</v>
      </c>
      <c r="R179" s="115" t="e">
        <f t="shared" si="31"/>
        <v>#REF!</v>
      </c>
      <c r="S179" s="115" t="e">
        <f t="shared" si="31"/>
        <v>#REF!</v>
      </c>
      <c r="T179" s="115">
        <f t="shared" si="31"/>
        <v>65400</v>
      </c>
      <c r="U179" s="115" t="e">
        <f t="shared" si="31"/>
        <v>#REF!</v>
      </c>
      <c r="V179" s="115" t="e">
        <f t="shared" si="31"/>
        <v>#REF!</v>
      </c>
      <c r="W179" s="115">
        <f t="shared" si="31"/>
        <v>67600</v>
      </c>
      <c r="X179" s="115">
        <f>K179+N179+Q179+T179</f>
        <v>198658</v>
      </c>
      <c r="Y179" s="27" t="s">
        <v>49</v>
      </c>
    </row>
    <row r="180" spans="1:25" s="54" customFormat="1" ht="18">
      <c r="A180" s="29"/>
      <c r="B180" s="14"/>
      <c r="C180" s="29">
        <v>1514</v>
      </c>
      <c r="D180" s="51" t="s">
        <v>551</v>
      </c>
      <c r="E180" s="33"/>
      <c r="F180" s="32"/>
      <c r="G180" s="33"/>
      <c r="H180" s="33"/>
      <c r="I180" s="33"/>
      <c r="J180" s="33"/>
      <c r="K180" s="33"/>
      <c r="L180" s="33"/>
      <c r="M180" s="33"/>
      <c r="N180" s="33"/>
      <c r="O180" s="33"/>
      <c r="P180" s="74"/>
      <c r="Q180" s="33"/>
      <c r="R180" s="74"/>
      <c r="S180" s="74"/>
      <c r="T180" s="33"/>
      <c r="U180" s="74"/>
      <c r="V180" s="74"/>
      <c r="W180" s="33"/>
      <c r="X180" s="33"/>
      <c r="Y180" s="32"/>
    </row>
    <row r="181" spans="1:25" s="43" customFormat="1" ht="31.5" customHeight="1">
      <c r="A181" s="35"/>
      <c r="B181" s="36"/>
      <c r="C181" s="37" t="s">
        <v>511</v>
      </c>
      <c r="D181" s="49" t="s">
        <v>260</v>
      </c>
      <c r="E181" s="42" t="s">
        <v>519</v>
      </c>
      <c r="F181" s="40"/>
      <c r="G181" s="42" t="e">
        <f>+#REF!+K181+L181+M181+N181+O181+P181+Q181+R181+S181+T181+U181+V181</f>
        <v>#REF!</v>
      </c>
      <c r="H181" s="42"/>
      <c r="I181" s="42">
        <f aca="true" t="shared" si="32" ref="I181:V181">I182+I183+I184+I185+I186+I187+I188+I189+I190+I191+I192+I193+I194+I195+I196+I197+I198+I199+I200+I201+I202+I203+I204+I205+I206</f>
        <v>0</v>
      </c>
      <c r="J181" s="42"/>
      <c r="K181" s="42">
        <v>6000</v>
      </c>
      <c r="L181" s="42">
        <f t="shared" si="32"/>
        <v>0</v>
      </c>
      <c r="M181" s="42">
        <f t="shared" si="32"/>
        <v>0</v>
      </c>
      <c r="N181" s="42">
        <v>5000</v>
      </c>
      <c r="O181" s="42">
        <f t="shared" si="32"/>
        <v>0</v>
      </c>
      <c r="P181" s="42">
        <f t="shared" si="32"/>
        <v>0</v>
      </c>
      <c r="Q181" s="42">
        <v>9000</v>
      </c>
      <c r="R181" s="42">
        <f t="shared" si="32"/>
        <v>0</v>
      </c>
      <c r="S181" s="42">
        <f t="shared" si="32"/>
        <v>0</v>
      </c>
      <c r="T181" s="42">
        <v>14400</v>
      </c>
      <c r="U181" s="42">
        <f t="shared" si="32"/>
        <v>0</v>
      </c>
      <c r="V181" s="42">
        <f t="shared" si="32"/>
        <v>0</v>
      </c>
      <c r="W181" s="42">
        <v>12600</v>
      </c>
      <c r="X181" s="42">
        <f>K181+N181+Q181+T181</f>
        <v>34400</v>
      </c>
      <c r="Y181" s="40"/>
    </row>
    <row r="182" spans="1:25" s="43" customFormat="1" ht="15" hidden="1">
      <c r="A182" s="35"/>
      <c r="B182" s="36"/>
      <c r="C182" s="35"/>
      <c r="D182" s="36" t="s">
        <v>60</v>
      </c>
      <c r="E182" s="42" t="s">
        <v>68</v>
      </c>
      <c r="F182" s="40"/>
      <c r="G182" s="42"/>
      <c r="H182" s="42">
        <f>X182</f>
        <v>16000</v>
      </c>
      <c r="I182" s="42"/>
      <c r="J182" s="42"/>
      <c r="K182" s="42">
        <v>7000</v>
      </c>
      <c r="L182" s="42"/>
      <c r="M182" s="42"/>
      <c r="N182" s="42">
        <v>8000</v>
      </c>
      <c r="O182" s="42"/>
      <c r="P182" s="42"/>
      <c r="Q182" s="42">
        <v>1000</v>
      </c>
      <c r="R182" s="42"/>
      <c r="S182" s="42"/>
      <c r="T182" s="42">
        <v>0</v>
      </c>
      <c r="U182" s="42"/>
      <c r="V182" s="42"/>
      <c r="W182" s="42">
        <v>0</v>
      </c>
      <c r="X182" s="42">
        <f>K182+N182+Q182+T182+W182</f>
        <v>16000</v>
      </c>
      <c r="Y182" s="40"/>
    </row>
    <row r="183" spans="1:25" s="43" customFormat="1" ht="45" hidden="1">
      <c r="A183" s="35"/>
      <c r="B183" s="36"/>
      <c r="C183" s="35"/>
      <c r="D183" s="36" t="s">
        <v>61</v>
      </c>
      <c r="E183" s="39" t="s">
        <v>69</v>
      </c>
      <c r="F183" s="40"/>
      <c r="G183" s="42" t="e">
        <f>+#REF!+K183+L183+M183+N183+O183+P183+Q183+R183+S183+T183+U183+V183</f>
        <v>#REF!</v>
      </c>
      <c r="H183" s="42">
        <f aca="true" t="shared" si="33" ref="H183:H206">X183</f>
        <v>12000</v>
      </c>
      <c r="I183" s="42"/>
      <c r="J183" s="42"/>
      <c r="K183" s="42">
        <v>0</v>
      </c>
      <c r="L183" s="42"/>
      <c r="M183" s="42"/>
      <c r="N183" s="42">
        <v>2000</v>
      </c>
      <c r="O183" s="42"/>
      <c r="P183" s="42"/>
      <c r="Q183" s="42">
        <v>0</v>
      </c>
      <c r="R183" s="42"/>
      <c r="S183" s="42"/>
      <c r="T183" s="42">
        <v>5000</v>
      </c>
      <c r="U183" s="42"/>
      <c r="V183" s="42"/>
      <c r="W183" s="42">
        <v>5000</v>
      </c>
      <c r="X183" s="42">
        <f aca="true" t="shared" si="34" ref="X183:X191">K183+N183+Q183+T183+W183</f>
        <v>12000</v>
      </c>
      <c r="Y183" s="40"/>
    </row>
    <row r="184" spans="1:25" s="43" customFormat="1" ht="45" hidden="1">
      <c r="A184" s="35"/>
      <c r="B184" s="36"/>
      <c r="C184" s="35"/>
      <c r="D184" s="36" t="s">
        <v>61</v>
      </c>
      <c r="E184" s="39" t="s">
        <v>70</v>
      </c>
      <c r="F184" s="40"/>
      <c r="G184" s="42"/>
      <c r="H184" s="42">
        <f t="shared" si="33"/>
        <v>11000</v>
      </c>
      <c r="I184" s="42"/>
      <c r="J184" s="42"/>
      <c r="K184" s="42">
        <v>5000</v>
      </c>
      <c r="L184" s="42"/>
      <c r="M184" s="42"/>
      <c r="N184" s="42">
        <v>3000</v>
      </c>
      <c r="O184" s="42"/>
      <c r="P184" s="42"/>
      <c r="Q184" s="42">
        <v>1000</v>
      </c>
      <c r="R184" s="42"/>
      <c r="S184" s="42"/>
      <c r="T184" s="42">
        <v>1000</v>
      </c>
      <c r="U184" s="42"/>
      <c r="V184" s="42"/>
      <c r="W184" s="42">
        <v>1000</v>
      </c>
      <c r="X184" s="42">
        <f t="shared" si="34"/>
        <v>11000</v>
      </c>
      <c r="Y184" s="40"/>
    </row>
    <row r="185" spans="1:25" s="43" customFormat="1" ht="45" hidden="1">
      <c r="A185" s="35"/>
      <c r="B185" s="36"/>
      <c r="C185" s="35"/>
      <c r="D185" s="36" t="s">
        <v>62</v>
      </c>
      <c r="E185" s="39" t="s">
        <v>71</v>
      </c>
      <c r="F185" s="40"/>
      <c r="G185" s="42"/>
      <c r="H185" s="42">
        <f t="shared" si="33"/>
        <v>10000</v>
      </c>
      <c r="I185" s="42"/>
      <c r="J185" s="42"/>
      <c r="K185" s="42">
        <v>3000</v>
      </c>
      <c r="L185" s="42"/>
      <c r="M185" s="42"/>
      <c r="N185" s="42">
        <v>3000</v>
      </c>
      <c r="O185" s="42"/>
      <c r="P185" s="42"/>
      <c r="Q185" s="42">
        <v>3000</v>
      </c>
      <c r="R185" s="42"/>
      <c r="S185" s="42"/>
      <c r="T185" s="42">
        <v>1000</v>
      </c>
      <c r="U185" s="42"/>
      <c r="V185" s="42"/>
      <c r="W185" s="42">
        <v>0</v>
      </c>
      <c r="X185" s="42">
        <f t="shared" si="34"/>
        <v>10000</v>
      </c>
      <c r="Y185" s="40"/>
    </row>
    <row r="186" spans="1:25" s="43" customFormat="1" ht="15" hidden="1">
      <c r="A186" s="35"/>
      <c r="B186" s="36"/>
      <c r="C186" s="35"/>
      <c r="D186" s="36" t="s">
        <v>261</v>
      </c>
      <c r="E186" s="42" t="s">
        <v>262</v>
      </c>
      <c r="F186" s="40"/>
      <c r="G186" s="42"/>
      <c r="H186" s="42">
        <f t="shared" si="33"/>
        <v>1500</v>
      </c>
      <c r="I186" s="42"/>
      <c r="J186" s="42"/>
      <c r="K186" s="42">
        <v>1000</v>
      </c>
      <c r="L186" s="42"/>
      <c r="M186" s="42"/>
      <c r="N186" s="42">
        <v>500</v>
      </c>
      <c r="O186" s="42"/>
      <c r="P186" s="42"/>
      <c r="Q186" s="42">
        <v>0</v>
      </c>
      <c r="R186" s="42"/>
      <c r="S186" s="42"/>
      <c r="T186" s="42">
        <v>0</v>
      </c>
      <c r="U186" s="42"/>
      <c r="V186" s="42"/>
      <c r="W186" s="42">
        <v>0</v>
      </c>
      <c r="X186" s="42">
        <f t="shared" si="34"/>
        <v>1500</v>
      </c>
      <c r="Y186" s="40"/>
    </row>
    <row r="187" spans="1:25" s="43" customFormat="1" ht="15" hidden="1">
      <c r="A187" s="35"/>
      <c r="B187" s="36"/>
      <c r="C187" s="35"/>
      <c r="D187" s="36" t="s">
        <v>63</v>
      </c>
      <c r="E187" s="42" t="s">
        <v>72</v>
      </c>
      <c r="F187" s="40"/>
      <c r="G187" s="42"/>
      <c r="H187" s="42">
        <f t="shared" si="33"/>
        <v>1500</v>
      </c>
      <c r="I187" s="42"/>
      <c r="J187" s="42"/>
      <c r="K187" s="42">
        <v>500</v>
      </c>
      <c r="L187" s="42"/>
      <c r="M187" s="42"/>
      <c r="N187" s="42">
        <v>500</v>
      </c>
      <c r="O187" s="42"/>
      <c r="P187" s="42"/>
      <c r="Q187" s="42">
        <v>500</v>
      </c>
      <c r="R187" s="42"/>
      <c r="S187" s="42"/>
      <c r="T187" s="42">
        <v>0</v>
      </c>
      <c r="U187" s="42"/>
      <c r="V187" s="42"/>
      <c r="W187" s="42">
        <v>0</v>
      </c>
      <c r="X187" s="42">
        <f t="shared" si="34"/>
        <v>1500</v>
      </c>
      <c r="Y187" s="40"/>
    </row>
    <row r="188" spans="1:25" s="43" customFormat="1" ht="15" hidden="1">
      <c r="A188" s="35"/>
      <c r="B188" s="36"/>
      <c r="C188" s="35"/>
      <c r="D188" s="36" t="s">
        <v>64</v>
      </c>
      <c r="E188" s="42" t="s">
        <v>72</v>
      </c>
      <c r="F188" s="40"/>
      <c r="G188" s="42"/>
      <c r="H188" s="42">
        <f t="shared" si="33"/>
        <v>2000</v>
      </c>
      <c r="I188" s="42"/>
      <c r="J188" s="42"/>
      <c r="K188" s="42">
        <v>500</v>
      </c>
      <c r="L188" s="42"/>
      <c r="M188" s="42"/>
      <c r="N188" s="42">
        <v>500</v>
      </c>
      <c r="O188" s="42"/>
      <c r="P188" s="42"/>
      <c r="Q188" s="42">
        <v>0</v>
      </c>
      <c r="R188" s="42"/>
      <c r="S188" s="42"/>
      <c r="T188" s="42">
        <v>0</v>
      </c>
      <c r="U188" s="42"/>
      <c r="V188" s="42"/>
      <c r="W188" s="42">
        <v>1000</v>
      </c>
      <c r="X188" s="42">
        <f t="shared" si="34"/>
        <v>2000</v>
      </c>
      <c r="Y188" s="40"/>
    </row>
    <row r="189" spans="1:25" s="43" customFormat="1" ht="30" hidden="1">
      <c r="A189" s="35"/>
      <c r="B189" s="36"/>
      <c r="C189" s="35"/>
      <c r="D189" s="36" t="s">
        <v>65</v>
      </c>
      <c r="E189" s="39" t="s">
        <v>263</v>
      </c>
      <c r="F189" s="40"/>
      <c r="G189" s="42"/>
      <c r="H189" s="42">
        <f t="shared" si="33"/>
        <v>6000</v>
      </c>
      <c r="I189" s="42"/>
      <c r="J189" s="42"/>
      <c r="K189" s="42">
        <v>2000</v>
      </c>
      <c r="L189" s="42"/>
      <c r="M189" s="42"/>
      <c r="N189" s="42">
        <v>2000</v>
      </c>
      <c r="O189" s="42"/>
      <c r="P189" s="42"/>
      <c r="Q189" s="42">
        <v>2000</v>
      </c>
      <c r="R189" s="42"/>
      <c r="S189" s="42"/>
      <c r="T189" s="42">
        <v>0</v>
      </c>
      <c r="U189" s="42"/>
      <c r="V189" s="42"/>
      <c r="W189" s="42">
        <v>0</v>
      </c>
      <c r="X189" s="42">
        <f t="shared" si="34"/>
        <v>6000</v>
      </c>
      <c r="Y189" s="40"/>
    </row>
    <row r="190" spans="1:25" s="43" customFormat="1" ht="15" hidden="1">
      <c r="A190" s="35"/>
      <c r="B190" s="36"/>
      <c r="C190" s="35"/>
      <c r="D190" s="36" t="s">
        <v>66</v>
      </c>
      <c r="E190" s="42" t="s">
        <v>72</v>
      </c>
      <c r="F190" s="40"/>
      <c r="G190" s="42"/>
      <c r="H190" s="42">
        <f t="shared" si="33"/>
        <v>1000</v>
      </c>
      <c r="I190" s="42"/>
      <c r="J190" s="42"/>
      <c r="K190" s="42">
        <v>500</v>
      </c>
      <c r="L190" s="42"/>
      <c r="M190" s="42"/>
      <c r="N190" s="42">
        <v>0</v>
      </c>
      <c r="O190" s="42"/>
      <c r="P190" s="42"/>
      <c r="Q190" s="42">
        <v>0</v>
      </c>
      <c r="R190" s="42"/>
      <c r="S190" s="42"/>
      <c r="T190" s="42">
        <v>0</v>
      </c>
      <c r="U190" s="42"/>
      <c r="V190" s="42"/>
      <c r="W190" s="42">
        <v>500</v>
      </c>
      <c r="X190" s="42">
        <f t="shared" si="34"/>
        <v>1000</v>
      </c>
      <c r="Y190" s="40"/>
    </row>
    <row r="191" spans="1:25" s="43" customFormat="1" ht="45" hidden="1">
      <c r="A191" s="35"/>
      <c r="B191" s="36"/>
      <c r="C191" s="35"/>
      <c r="D191" s="36" t="s">
        <v>67</v>
      </c>
      <c r="E191" s="39" t="s">
        <v>71</v>
      </c>
      <c r="F191" s="40"/>
      <c r="G191" s="42" t="e">
        <f>+#REF!+K191+L191+M191+N191+O191+P191+Q191+R191+S191+T191+U191+V191</f>
        <v>#REF!</v>
      </c>
      <c r="H191" s="42">
        <f t="shared" si="33"/>
        <v>15000</v>
      </c>
      <c r="I191" s="42"/>
      <c r="J191" s="42"/>
      <c r="K191" s="42">
        <v>5000</v>
      </c>
      <c r="L191" s="42"/>
      <c r="M191" s="42"/>
      <c r="N191" s="42">
        <v>3000</v>
      </c>
      <c r="O191" s="42"/>
      <c r="P191" s="42"/>
      <c r="Q191" s="42">
        <v>2000</v>
      </c>
      <c r="R191" s="42"/>
      <c r="S191" s="42"/>
      <c r="T191" s="42">
        <v>3000</v>
      </c>
      <c r="U191" s="42"/>
      <c r="V191" s="42"/>
      <c r="W191" s="42">
        <v>2000</v>
      </c>
      <c r="X191" s="42">
        <f t="shared" si="34"/>
        <v>15000</v>
      </c>
      <c r="Y191" s="40"/>
    </row>
    <row r="192" spans="1:25" s="43" customFormat="1" ht="15" hidden="1">
      <c r="A192" s="35"/>
      <c r="B192" s="36"/>
      <c r="C192" s="35"/>
      <c r="D192" s="36" t="s">
        <v>73</v>
      </c>
      <c r="E192" s="42" t="s">
        <v>87</v>
      </c>
      <c r="F192" s="40"/>
      <c r="G192" s="42"/>
      <c r="H192" s="42">
        <f t="shared" si="33"/>
        <v>700</v>
      </c>
      <c r="I192" s="42"/>
      <c r="J192" s="42"/>
      <c r="K192" s="42">
        <v>500</v>
      </c>
      <c r="L192" s="42"/>
      <c r="M192" s="42"/>
      <c r="N192" s="42">
        <v>200</v>
      </c>
      <c r="O192" s="42"/>
      <c r="P192" s="42"/>
      <c r="Q192" s="42">
        <v>0</v>
      </c>
      <c r="R192" s="42"/>
      <c r="S192" s="42"/>
      <c r="T192" s="42">
        <v>0</v>
      </c>
      <c r="U192" s="42"/>
      <c r="V192" s="42"/>
      <c r="W192" s="42">
        <v>0</v>
      </c>
      <c r="X192" s="42">
        <f aca="true" t="shared" si="35" ref="X192:X232">K192+N192+Q192+T192+W192</f>
        <v>700</v>
      </c>
      <c r="Y192" s="40"/>
    </row>
    <row r="193" spans="1:25" s="43" customFormat="1" ht="15" hidden="1">
      <c r="A193" s="35"/>
      <c r="B193" s="36"/>
      <c r="C193" s="35"/>
      <c r="D193" s="36" t="s">
        <v>74</v>
      </c>
      <c r="E193" s="42" t="s">
        <v>72</v>
      </c>
      <c r="F193" s="40"/>
      <c r="G193" s="42"/>
      <c r="H193" s="42">
        <f t="shared" si="33"/>
        <v>700</v>
      </c>
      <c r="I193" s="42"/>
      <c r="J193" s="42"/>
      <c r="K193" s="42">
        <v>500</v>
      </c>
      <c r="L193" s="42"/>
      <c r="M193" s="42"/>
      <c r="N193" s="42">
        <v>200</v>
      </c>
      <c r="O193" s="42"/>
      <c r="P193" s="42"/>
      <c r="Q193" s="42">
        <v>0</v>
      </c>
      <c r="R193" s="42"/>
      <c r="S193" s="42"/>
      <c r="T193" s="42">
        <v>0</v>
      </c>
      <c r="U193" s="42"/>
      <c r="V193" s="42"/>
      <c r="W193" s="42">
        <v>0</v>
      </c>
      <c r="X193" s="42">
        <f t="shared" si="35"/>
        <v>700</v>
      </c>
      <c r="Y193" s="40"/>
    </row>
    <row r="194" spans="1:25" s="43" customFormat="1" ht="15" hidden="1">
      <c r="A194" s="35"/>
      <c r="B194" s="36"/>
      <c r="C194" s="35"/>
      <c r="D194" s="36" t="s">
        <v>75</v>
      </c>
      <c r="E194" s="42" t="s">
        <v>72</v>
      </c>
      <c r="F194" s="40"/>
      <c r="G194" s="42" t="e">
        <f>+#REF!+K194+L194+M194+N194+O194+P194+Q194+R194+S194+T194+U194+V194</f>
        <v>#REF!</v>
      </c>
      <c r="H194" s="42">
        <f t="shared" si="33"/>
        <v>1500</v>
      </c>
      <c r="I194" s="42"/>
      <c r="J194" s="42"/>
      <c r="K194" s="42">
        <v>600</v>
      </c>
      <c r="L194" s="42"/>
      <c r="M194" s="42"/>
      <c r="N194" s="42">
        <v>100</v>
      </c>
      <c r="O194" s="42"/>
      <c r="P194" s="42"/>
      <c r="Q194" s="42">
        <v>500</v>
      </c>
      <c r="R194" s="42"/>
      <c r="S194" s="42"/>
      <c r="T194" s="42">
        <v>300</v>
      </c>
      <c r="U194" s="42"/>
      <c r="V194" s="42"/>
      <c r="W194" s="42">
        <v>0</v>
      </c>
      <c r="X194" s="42">
        <f t="shared" si="35"/>
        <v>1500</v>
      </c>
      <c r="Y194" s="40"/>
    </row>
    <row r="195" spans="1:25" s="43" customFormat="1" ht="15" hidden="1">
      <c r="A195" s="35"/>
      <c r="B195" s="36"/>
      <c r="C195" s="35"/>
      <c r="D195" s="36" t="s">
        <v>76</v>
      </c>
      <c r="E195" s="42" t="s">
        <v>88</v>
      </c>
      <c r="F195" s="40"/>
      <c r="G195" s="42"/>
      <c r="H195" s="42">
        <f t="shared" si="33"/>
        <v>1000</v>
      </c>
      <c r="I195" s="42"/>
      <c r="J195" s="42"/>
      <c r="K195" s="42">
        <v>400</v>
      </c>
      <c r="L195" s="42"/>
      <c r="M195" s="42"/>
      <c r="N195" s="42">
        <v>400</v>
      </c>
      <c r="O195" s="42"/>
      <c r="P195" s="42"/>
      <c r="Q195" s="42">
        <v>200</v>
      </c>
      <c r="R195" s="42"/>
      <c r="S195" s="42"/>
      <c r="T195" s="42">
        <v>0</v>
      </c>
      <c r="U195" s="42"/>
      <c r="V195" s="42"/>
      <c r="W195" s="42">
        <v>0</v>
      </c>
      <c r="X195" s="42">
        <f t="shared" si="35"/>
        <v>1000</v>
      </c>
      <c r="Y195" s="40"/>
    </row>
    <row r="196" spans="1:25" s="43" customFormat="1" ht="15" hidden="1">
      <c r="A196" s="35"/>
      <c r="B196" s="36"/>
      <c r="C196" s="35"/>
      <c r="D196" s="36" t="s">
        <v>77</v>
      </c>
      <c r="E196" s="42" t="s">
        <v>87</v>
      </c>
      <c r="F196" s="40"/>
      <c r="G196" s="42"/>
      <c r="H196" s="42">
        <f t="shared" si="33"/>
        <v>1300</v>
      </c>
      <c r="I196" s="42"/>
      <c r="J196" s="42"/>
      <c r="K196" s="42">
        <v>600</v>
      </c>
      <c r="L196" s="42"/>
      <c r="M196" s="42"/>
      <c r="N196" s="42">
        <v>500</v>
      </c>
      <c r="O196" s="42"/>
      <c r="P196" s="42"/>
      <c r="Q196" s="42">
        <v>200</v>
      </c>
      <c r="R196" s="42"/>
      <c r="S196" s="42"/>
      <c r="T196" s="42">
        <v>0</v>
      </c>
      <c r="U196" s="42"/>
      <c r="V196" s="42"/>
      <c r="W196" s="42">
        <v>0</v>
      </c>
      <c r="X196" s="42">
        <f t="shared" si="35"/>
        <v>1300</v>
      </c>
      <c r="Y196" s="40"/>
    </row>
    <row r="197" spans="1:25" s="43" customFormat="1" ht="15" hidden="1">
      <c r="A197" s="35"/>
      <c r="B197" s="36"/>
      <c r="C197" s="35"/>
      <c r="D197" s="36" t="s">
        <v>78</v>
      </c>
      <c r="E197" s="42" t="s">
        <v>72</v>
      </c>
      <c r="F197" s="40"/>
      <c r="G197" s="42"/>
      <c r="H197" s="42">
        <f t="shared" si="33"/>
        <v>800</v>
      </c>
      <c r="I197" s="42"/>
      <c r="J197" s="42"/>
      <c r="K197" s="42">
        <v>600</v>
      </c>
      <c r="L197" s="42"/>
      <c r="M197" s="42"/>
      <c r="N197" s="42">
        <v>200</v>
      </c>
      <c r="O197" s="42"/>
      <c r="P197" s="42"/>
      <c r="Q197" s="42">
        <v>0</v>
      </c>
      <c r="R197" s="42"/>
      <c r="S197" s="42"/>
      <c r="T197" s="42">
        <v>0</v>
      </c>
      <c r="U197" s="42"/>
      <c r="V197" s="42"/>
      <c r="W197" s="42">
        <v>0</v>
      </c>
      <c r="X197" s="42">
        <f t="shared" si="35"/>
        <v>800</v>
      </c>
      <c r="Y197" s="40"/>
    </row>
    <row r="198" spans="1:25" s="43" customFormat="1" ht="15" hidden="1">
      <c r="A198" s="35"/>
      <c r="B198" s="36"/>
      <c r="C198" s="35"/>
      <c r="D198" s="36" t="s">
        <v>79</v>
      </c>
      <c r="E198" s="42" t="s">
        <v>72</v>
      </c>
      <c r="F198" s="40"/>
      <c r="G198" s="42"/>
      <c r="H198" s="42">
        <f t="shared" si="33"/>
        <v>5000</v>
      </c>
      <c r="I198" s="42"/>
      <c r="J198" s="42"/>
      <c r="K198" s="42">
        <v>1000</v>
      </c>
      <c r="L198" s="42"/>
      <c r="M198" s="42"/>
      <c r="N198" s="42">
        <v>1000</v>
      </c>
      <c r="O198" s="42"/>
      <c r="P198" s="42"/>
      <c r="Q198" s="42">
        <v>1000</v>
      </c>
      <c r="R198" s="42"/>
      <c r="S198" s="42"/>
      <c r="T198" s="42">
        <v>1000</v>
      </c>
      <c r="U198" s="42"/>
      <c r="V198" s="42"/>
      <c r="W198" s="42">
        <v>1000</v>
      </c>
      <c r="X198" s="42">
        <f t="shared" si="35"/>
        <v>5000</v>
      </c>
      <c r="Y198" s="40"/>
    </row>
    <row r="199" spans="1:25" s="43" customFormat="1" ht="45" hidden="1">
      <c r="A199" s="35"/>
      <c r="B199" s="36"/>
      <c r="C199" s="35"/>
      <c r="D199" s="36" t="s">
        <v>80</v>
      </c>
      <c r="E199" s="39" t="s">
        <v>89</v>
      </c>
      <c r="F199" s="40"/>
      <c r="G199" s="42"/>
      <c r="H199" s="42">
        <f t="shared" si="33"/>
        <v>10000</v>
      </c>
      <c r="I199" s="42"/>
      <c r="J199" s="42"/>
      <c r="K199" s="42">
        <v>0</v>
      </c>
      <c r="L199" s="42"/>
      <c r="M199" s="42"/>
      <c r="N199" s="42">
        <v>0</v>
      </c>
      <c r="O199" s="42"/>
      <c r="P199" s="42"/>
      <c r="Q199" s="42">
        <v>0</v>
      </c>
      <c r="R199" s="42"/>
      <c r="S199" s="42"/>
      <c r="T199" s="42">
        <v>5000</v>
      </c>
      <c r="U199" s="42"/>
      <c r="V199" s="42"/>
      <c r="W199" s="42">
        <v>5000</v>
      </c>
      <c r="X199" s="42">
        <f t="shared" si="35"/>
        <v>10000</v>
      </c>
      <c r="Y199" s="40"/>
    </row>
    <row r="200" spans="1:25" s="43" customFormat="1" ht="45" hidden="1">
      <c r="A200" s="35"/>
      <c r="B200" s="36"/>
      <c r="C200" s="35"/>
      <c r="D200" s="36" t="s">
        <v>81</v>
      </c>
      <c r="E200" s="39" t="s">
        <v>90</v>
      </c>
      <c r="F200" s="40"/>
      <c r="G200" s="42"/>
      <c r="H200" s="42">
        <f t="shared" si="33"/>
        <v>8000</v>
      </c>
      <c r="I200" s="42"/>
      <c r="J200" s="42"/>
      <c r="K200" s="42">
        <v>3000</v>
      </c>
      <c r="L200" s="42"/>
      <c r="M200" s="42"/>
      <c r="N200" s="42">
        <v>3000</v>
      </c>
      <c r="O200" s="42"/>
      <c r="P200" s="42"/>
      <c r="Q200" s="42">
        <v>1000</v>
      </c>
      <c r="R200" s="42"/>
      <c r="S200" s="42"/>
      <c r="T200" s="42">
        <v>0</v>
      </c>
      <c r="U200" s="42"/>
      <c r="V200" s="42"/>
      <c r="W200" s="42">
        <v>1000</v>
      </c>
      <c r="X200" s="42">
        <f t="shared" si="35"/>
        <v>8000</v>
      </c>
      <c r="Y200" s="40"/>
    </row>
    <row r="201" spans="1:25" s="43" customFormat="1" ht="15" hidden="1">
      <c r="A201" s="35"/>
      <c r="B201" s="36"/>
      <c r="C201" s="35"/>
      <c r="D201" s="36" t="s">
        <v>264</v>
      </c>
      <c r="E201" s="42" t="s">
        <v>87</v>
      </c>
      <c r="F201" s="40"/>
      <c r="G201" s="42"/>
      <c r="H201" s="42">
        <f t="shared" si="33"/>
        <v>3300</v>
      </c>
      <c r="I201" s="42"/>
      <c r="J201" s="42"/>
      <c r="K201" s="42">
        <v>1100</v>
      </c>
      <c r="L201" s="42"/>
      <c r="M201" s="42"/>
      <c r="N201" s="42">
        <v>200</v>
      </c>
      <c r="O201" s="42"/>
      <c r="P201" s="42"/>
      <c r="Q201" s="42">
        <v>800</v>
      </c>
      <c r="R201" s="42"/>
      <c r="S201" s="42"/>
      <c r="T201" s="42">
        <v>700</v>
      </c>
      <c r="U201" s="42"/>
      <c r="V201" s="42"/>
      <c r="W201" s="42">
        <v>500</v>
      </c>
      <c r="X201" s="42">
        <f t="shared" si="35"/>
        <v>3300</v>
      </c>
      <c r="Y201" s="40"/>
    </row>
    <row r="202" spans="1:25" s="43" customFormat="1" ht="15" hidden="1">
      <c r="A202" s="35"/>
      <c r="B202" s="36"/>
      <c r="C202" s="35"/>
      <c r="D202" s="36" t="s">
        <v>82</v>
      </c>
      <c r="E202" s="42" t="s">
        <v>72</v>
      </c>
      <c r="F202" s="40"/>
      <c r="G202" s="42"/>
      <c r="H202" s="42">
        <f t="shared" si="33"/>
        <v>1000</v>
      </c>
      <c r="I202" s="42"/>
      <c r="J202" s="42"/>
      <c r="K202" s="42">
        <v>1000</v>
      </c>
      <c r="L202" s="42"/>
      <c r="M202" s="42"/>
      <c r="N202" s="42">
        <v>0</v>
      </c>
      <c r="O202" s="42"/>
      <c r="P202" s="42"/>
      <c r="Q202" s="42">
        <v>0</v>
      </c>
      <c r="R202" s="42"/>
      <c r="S202" s="42"/>
      <c r="T202" s="42">
        <v>0</v>
      </c>
      <c r="U202" s="42"/>
      <c r="V202" s="42"/>
      <c r="W202" s="42">
        <v>0</v>
      </c>
      <c r="X202" s="42">
        <f t="shared" si="35"/>
        <v>1000</v>
      </c>
      <c r="Y202" s="40"/>
    </row>
    <row r="203" spans="1:25" s="43" customFormat="1" ht="15" hidden="1">
      <c r="A203" s="35"/>
      <c r="B203" s="36"/>
      <c r="C203" s="35"/>
      <c r="D203" s="36" t="s">
        <v>83</v>
      </c>
      <c r="E203" s="42" t="s">
        <v>91</v>
      </c>
      <c r="F203" s="40"/>
      <c r="G203" s="42"/>
      <c r="H203" s="42">
        <f t="shared" si="33"/>
        <v>4500</v>
      </c>
      <c r="I203" s="42"/>
      <c r="J203" s="42"/>
      <c r="K203" s="42">
        <v>500</v>
      </c>
      <c r="L203" s="42"/>
      <c r="M203" s="42"/>
      <c r="N203" s="42">
        <v>1000</v>
      </c>
      <c r="O203" s="42"/>
      <c r="P203" s="42"/>
      <c r="Q203" s="42">
        <v>1000</v>
      </c>
      <c r="R203" s="42"/>
      <c r="S203" s="42"/>
      <c r="T203" s="42">
        <v>1000</v>
      </c>
      <c r="U203" s="42"/>
      <c r="V203" s="42"/>
      <c r="W203" s="42">
        <v>1000</v>
      </c>
      <c r="X203" s="42">
        <f t="shared" si="35"/>
        <v>4500</v>
      </c>
      <c r="Y203" s="40"/>
    </row>
    <row r="204" spans="1:25" s="43" customFormat="1" ht="45" hidden="1">
      <c r="A204" s="35"/>
      <c r="B204" s="36"/>
      <c r="C204" s="35"/>
      <c r="D204" s="36" t="s">
        <v>84</v>
      </c>
      <c r="E204" s="39" t="s">
        <v>92</v>
      </c>
      <c r="F204" s="40"/>
      <c r="G204" s="42"/>
      <c r="H204" s="42">
        <f t="shared" si="33"/>
        <v>13000</v>
      </c>
      <c r="I204" s="42"/>
      <c r="J204" s="42"/>
      <c r="K204" s="42">
        <v>1000</v>
      </c>
      <c r="L204" s="42"/>
      <c r="M204" s="42"/>
      <c r="N204" s="42">
        <v>1000</v>
      </c>
      <c r="O204" s="42"/>
      <c r="P204" s="42"/>
      <c r="Q204" s="42">
        <v>1000</v>
      </c>
      <c r="R204" s="42"/>
      <c r="S204" s="42"/>
      <c r="T204" s="42">
        <v>5000</v>
      </c>
      <c r="U204" s="42"/>
      <c r="V204" s="42"/>
      <c r="W204" s="42">
        <v>5000</v>
      </c>
      <c r="X204" s="42">
        <f t="shared" si="35"/>
        <v>13000</v>
      </c>
      <c r="Y204" s="40"/>
    </row>
    <row r="205" spans="1:25" s="43" customFormat="1" ht="30" hidden="1">
      <c r="A205" s="35"/>
      <c r="B205" s="36"/>
      <c r="C205" s="35"/>
      <c r="D205" s="36" t="s">
        <v>85</v>
      </c>
      <c r="E205" s="39" t="s">
        <v>93</v>
      </c>
      <c r="F205" s="40"/>
      <c r="G205" s="42"/>
      <c r="H205" s="42">
        <f t="shared" si="33"/>
        <v>3000</v>
      </c>
      <c r="I205" s="42"/>
      <c r="J205" s="42"/>
      <c r="K205" s="42">
        <v>500</v>
      </c>
      <c r="L205" s="42"/>
      <c r="M205" s="42"/>
      <c r="N205" s="42">
        <v>1000</v>
      </c>
      <c r="O205" s="42"/>
      <c r="P205" s="42"/>
      <c r="Q205" s="42">
        <v>500</v>
      </c>
      <c r="R205" s="42"/>
      <c r="S205" s="42"/>
      <c r="T205" s="42">
        <v>0</v>
      </c>
      <c r="U205" s="42"/>
      <c r="V205" s="42"/>
      <c r="W205" s="42">
        <v>1000</v>
      </c>
      <c r="X205" s="42">
        <f t="shared" si="35"/>
        <v>3000</v>
      </c>
      <c r="Y205" s="40"/>
    </row>
    <row r="206" spans="1:25" s="43" customFormat="1" ht="60" hidden="1">
      <c r="A206" s="35"/>
      <c r="B206" s="36"/>
      <c r="C206" s="35"/>
      <c r="D206" s="49" t="s">
        <v>86</v>
      </c>
      <c r="E206" s="39" t="s">
        <v>93</v>
      </c>
      <c r="F206" s="40"/>
      <c r="G206" s="42"/>
      <c r="H206" s="42">
        <f t="shared" si="33"/>
        <v>18000</v>
      </c>
      <c r="I206" s="42"/>
      <c r="J206" s="42"/>
      <c r="K206" s="42">
        <v>3000</v>
      </c>
      <c r="L206" s="42"/>
      <c r="M206" s="42"/>
      <c r="N206" s="42">
        <v>2000</v>
      </c>
      <c r="O206" s="42"/>
      <c r="P206" s="42"/>
      <c r="Q206" s="42">
        <v>2000</v>
      </c>
      <c r="R206" s="42"/>
      <c r="S206" s="42"/>
      <c r="T206" s="42">
        <v>4000</v>
      </c>
      <c r="U206" s="42"/>
      <c r="V206" s="42"/>
      <c r="W206" s="42">
        <v>7000</v>
      </c>
      <c r="X206" s="42">
        <f t="shared" si="35"/>
        <v>18000</v>
      </c>
      <c r="Y206" s="40"/>
    </row>
    <row r="207" spans="1:25" s="43" customFormat="1" ht="15">
      <c r="A207" s="35"/>
      <c r="B207" s="36"/>
      <c r="C207" s="35"/>
      <c r="D207" s="49"/>
      <c r="E207" s="39" t="s">
        <v>520</v>
      </c>
      <c r="F207" s="40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0"/>
    </row>
    <row r="208" spans="1:25" s="43" customFormat="1" ht="15">
      <c r="A208" s="35"/>
      <c r="B208" s="36"/>
      <c r="C208" s="35"/>
      <c r="D208" s="49"/>
      <c r="E208" s="39" t="s">
        <v>521</v>
      </c>
      <c r="F208" s="40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0"/>
    </row>
    <row r="209" spans="1:25" s="43" customFormat="1" ht="15">
      <c r="A209" s="35"/>
      <c r="B209" s="36"/>
      <c r="C209" s="35"/>
      <c r="D209" s="49"/>
      <c r="E209" s="39" t="s">
        <v>522</v>
      </c>
      <c r="F209" s="40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0"/>
    </row>
    <row r="210" spans="1:25" s="43" customFormat="1" ht="15">
      <c r="A210" s="35"/>
      <c r="B210" s="36"/>
      <c r="C210" s="35"/>
      <c r="D210" s="49"/>
      <c r="E210" s="39" t="s">
        <v>523</v>
      </c>
      <c r="F210" s="40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0"/>
    </row>
    <row r="211" spans="1:25" s="43" customFormat="1" ht="15">
      <c r="A211" s="35"/>
      <c r="B211" s="36"/>
      <c r="C211" s="35"/>
      <c r="D211" s="49"/>
      <c r="E211" s="39" t="s">
        <v>524</v>
      </c>
      <c r="F211" s="40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0"/>
    </row>
    <row r="212" spans="1:25" s="43" customFormat="1" ht="15">
      <c r="A212" s="35"/>
      <c r="B212" s="36"/>
      <c r="C212" s="35"/>
      <c r="D212" s="49"/>
      <c r="E212" s="39"/>
      <c r="F212" s="40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0"/>
    </row>
    <row r="213" spans="1:25" s="43" customFormat="1" ht="15">
      <c r="A213" s="35"/>
      <c r="B213" s="36"/>
      <c r="C213" s="37" t="s">
        <v>512</v>
      </c>
      <c r="D213" s="36" t="s">
        <v>94</v>
      </c>
      <c r="E213" s="42" t="s">
        <v>525</v>
      </c>
      <c r="F213" s="40"/>
      <c r="G213" s="42"/>
      <c r="H213" s="42"/>
      <c r="I213" s="42">
        <f aca="true" t="shared" si="36" ref="I213:V213">I214+I215+I216+I217+I218+I219+I220+I221</f>
        <v>0</v>
      </c>
      <c r="J213" s="42"/>
      <c r="K213" s="42">
        <v>14458</v>
      </c>
      <c r="L213" s="42">
        <f t="shared" si="36"/>
        <v>0</v>
      </c>
      <c r="M213" s="42">
        <f t="shared" si="36"/>
        <v>0</v>
      </c>
      <c r="N213" s="42">
        <v>17000</v>
      </c>
      <c r="O213" s="42">
        <f t="shared" si="36"/>
        <v>0</v>
      </c>
      <c r="P213" s="42">
        <f t="shared" si="36"/>
        <v>0</v>
      </c>
      <c r="Q213" s="42">
        <v>18000</v>
      </c>
      <c r="R213" s="42">
        <f t="shared" si="36"/>
        <v>0</v>
      </c>
      <c r="S213" s="42">
        <f t="shared" si="36"/>
        <v>0</v>
      </c>
      <c r="T213" s="42">
        <v>20000</v>
      </c>
      <c r="U213" s="42">
        <f t="shared" si="36"/>
        <v>0</v>
      </c>
      <c r="V213" s="42">
        <f t="shared" si="36"/>
        <v>0</v>
      </c>
      <c r="W213" s="42">
        <v>24000</v>
      </c>
      <c r="X213" s="42">
        <f>K213+N213+Q213+T213</f>
        <v>69458</v>
      </c>
      <c r="Y213" s="40"/>
    </row>
    <row r="214" spans="1:25" s="102" customFormat="1" ht="30" hidden="1">
      <c r="A214" s="97"/>
      <c r="B214" s="98"/>
      <c r="C214" s="97"/>
      <c r="D214" s="98" t="s">
        <v>95</v>
      </c>
      <c r="E214" s="99" t="s">
        <v>100</v>
      </c>
      <c r="F214" s="100"/>
      <c r="G214" s="101"/>
      <c r="H214" s="101"/>
      <c r="I214" s="101"/>
      <c r="J214" s="101"/>
      <c r="K214" s="101">
        <v>5000</v>
      </c>
      <c r="L214" s="101"/>
      <c r="M214" s="101"/>
      <c r="N214" s="101">
        <v>3000</v>
      </c>
      <c r="O214" s="101"/>
      <c r="P214" s="101"/>
      <c r="Q214" s="101">
        <v>1000</v>
      </c>
      <c r="R214" s="101"/>
      <c r="S214" s="101"/>
      <c r="T214" s="101">
        <v>2000</v>
      </c>
      <c r="U214" s="101"/>
      <c r="V214" s="101"/>
      <c r="W214" s="101">
        <v>4000</v>
      </c>
      <c r="X214" s="101">
        <f t="shared" si="35"/>
        <v>15000</v>
      </c>
      <c r="Y214" s="100"/>
    </row>
    <row r="215" spans="1:25" s="96" customFormat="1" ht="75" hidden="1">
      <c r="A215" s="90"/>
      <c r="B215" s="91"/>
      <c r="C215" s="90"/>
      <c r="D215" s="92" t="s">
        <v>96</v>
      </c>
      <c r="E215" s="93" t="s">
        <v>101</v>
      </c>
      <c r="F215" s="94"/>
      <c r="G215" s="95"/>
      <c r="H215" s="95"/>
      <c r="I215" s="95"/>
      <c r="J215" s="95"/>
      <c r="K215" s="95">
        <v>10000</v>
      </c>
      <c r="L215" s="95"/>
      <c r="M215" s="95"/>
      <c r="N215" s="95">
        <v>10000</v>
      </c>
      <c r="O215" s="95"/>
      <c r="P215" s="95"/>
      <c r="Q215" s="95">
        <v>10000</v>
      </c>
      <c r="R215" s="95"/>
      <c r="S215" s="95"/>
      <c r="T215" s="95">
        <v>12000</v>
      </c>
      <c r="U215" s="95"/>
      <c r="V215" s="95"/>
      <c r="W215" s="95">
        <v>10000</v>
      </c>
      <c r="X215" s="95">
        <f t="shared" si="35"/>
        <v>52000</v>
      </c>
      <c r="Y215" s="94"/>
    </row>
    <row r="216" spans="1:25" s="43" customFormat="1" ht="75" hidden="1">
      <c r="A216" s="35"/>
      <c r="B216" s="36"/>
      <c r="C216" s="35"/>
      <c r="D216" s="36" t="s">
        <v>97</v>
      </c>
      <c r="E216" s="39" t="s">
        <v>102</v>
      </c>
      <c r="F216" s="40"/>
      <c r="G216" s="42"/>
      <c r="H216" s="42"/>
      <c r="I216" s="42"/>
      <c r="J216" s="42"/>
      <c r="K216" s="42">
        <v>3500</v>
      </c>
      <c r="L216" s="42"/>
      <c r="M216" s="42"/>
      <c r="N216" s="42">
        <v>3000</v>
      </c>
      <c r="O216" s="42"/>
      <c r="P216" s="42"/>
      <c r="Q216" s="42">
        <v>1000</v>
      </c>
      <c r="R216" s="42"/>
      <c r="S216" s="42"/>
      <c r="T216" s="42">
        <v>1000</v>
      </c>
      <c r="U216" s="42"/>
      <c r="V216" s="42"/>
      <c r="W216" s="42">
        <v>1000</v>
      </c>
      <c r="X216" s="42">
        <f t="shared" si="35"/>
        <v>9500</v>
      </c>
      <c r="Y216" s="40"/>
    </row>
    <row r="217" spans="1:25" s="43" customFormat="1" ht="30" hidden="1">
      <c r="A217" s="35"/>
      <c r="B217" s="36"/>
      <c r="C217" s="35"/>
      <c r="D217" s="36" t="s">
        <v>98</v>
      </c>
      <c r="E217" s="39" t="s">
        <v>103</v>
      </c>
      <c r="F217" s="40"/>
      <c r="G217" s="42"/>
      <c r="H217" s="42"/>
      <c r="I217" s="42"/>
      <c r="J217" s="42"/>
      <c r="K217" s="42">
        <v>2000</v>
      </c>
      <c r="L217" s="42"/>
      <c r="M217" s="42"/>
      <c r="N217" s="42">
        <v>1500</v>
      </c>
      <c r="O217" s="42"/>
      <c r="P217" s="42"/>
      <c r="Q217" s="42">
        <v>1000</v>
      </c>
      <c r="R217" s="42"/>
      <c r="S217" s="42"/>
      <c r="T217" s="42">
        <v>0</v>
      </c>
      <c r="U217" s="42"/>
      <c r="V217" s="42"/>
      <c r="W217" s="42">
        <v>1000</v>
      </c>
      <c r="X217" s="42">
        <f t="shared" si="35"/>
        <v>5500</v>
      </c>
      <c r="Y217" s="40"/>
    </row>
    <row r="218" spans="1:25" s="43" customFormat="1" ht="60" hidden="1">
      <c r="A218" s="35"/>
      <c r="B218" s="36"/>
      <c r="C218" s="35"/>
      <c r="D218" s="36" t="s">
        <v>104</v>
      </c>
      <c r="E218" s="39" t="s">
        <v>105</v>
      </c>
      <c r="F218" s="40"/>
      <c r="G218" s="42"/>
      <c r="H218" s="42"/>
      <c r="I218" s="42"/>
      <c r="J218" s="42"/>
      <c r="K218" s="42">
        <v>2000</v>
      </c>
      <c r="L218" s="42"/>
      <c r="M218" s="42"/>
      <c r="N218" s="42">
        <v>6000</v>
      </c>
      <c r="O218" s="42"/>
      <c r="P218" s="42"/>
      <c r="Q218" s="42">
        <v>2000</v>
      </c>
      <c r="R218" s="42"/>
      <c r="S218" s="42"/>
      <c r="T218" s="42">
        <v>2000</v>
      </c>
      <c r="U218" s="42"/>
      <c r="V218" s="42"/>
      <c r="W218" s="42">
        <v>1000</v>
      </c>
      <c r="X218" s="42">
        <f t="shared" si="35"/>
        <v>13000</v>
      </c>
      <c r="Y218" s="40"/>
    </row>
    <row r="219" spans="1:25" s="43" customFormat="1" ht="30" hidden="1">
      <c r="A219" s="35"/>
      <c r="B219" s="36"/>
      <c r="C219" s="35"/>
      <c r="D219" s="36" t="s">
        <v>99</v>
      </c>
      <c r="E219" s="39" t="s">
        <v>106</v>
      </c>
      <c r="F219" s="40"/>
      <c r="G219" s="42"/>
      <c r="H219" s="42"/>
      <c r="I219" s="42"/>
      <c r="J219" s="42"/>
      <c r="K219" s="42">
        <v>1000</v>
      </c>
      <c r="L219" s="42"/>
      <c r="M219" s="42"/>
      <c r="N219" s="42">
        <v>500</v>
      </c>
      <c r="O219" s="42"/>
      <c r="P219" s="42"/>
      <c r="Q219" s="42">
        <v>2000</v>
      </c>
      <c r="R219" s="42"/>
      <c r="S219" s="42"/>
      <c r="T219" s="42">
        <v>1000</v>
      </c>
      <c r="U219" s="42"/>
      <c r="V219" s="42"/>
      <c r="W219" s="42">
        <v>1000</v>
      </c>
      <c r="X219" s="42">
        <f t="shared" si="35"/>
        <v>5500</v>
      </c>
      <c r="Y219" s="40"/>
    </row>
    <row r="220" spans="1:25" s="43" customFormat="1" ht="30" hidden="1">
      <c r="A220" s="35"/>
      <c r="B220" s="36"/>
      <c r="C220" s="35"/>
      <c r="D220" s="49" t="s">
        <v>107</v>
      </c>
      <c r="E220" s="39" t="s">
        <v>109</v>
      </c>
      <c r="F220" s="40"/>
      <c r="G220" s="42"/>
      <c r="H220" s="42"/>
      <c r="I220" s="42"/>
      <c r="J220" s="42"/>
      <c r="K220" s="42">
        <v>500</v>
      </c>
      <c r="L220" s="42"/>
      <c r="M220" s="42"/>
      <c r="N220" s="42">
        <v>1000</v>
      </c>
      <c r="O220" s="42"/>
      <c r="P220" s="42"/>
      <c r="Q220" s="42">
        <v>500</v>
      </c>
      <c r="R220" s="42"/>
      <c r="S220" s="42"/>
      <c r="T220" s="42">
        <v>0</v>
      </c>
      <c r="U220" s="42"/>
      <c r="V220" s="42"/>
      <c r="W220" s="42">
        <v>500</v>
      </c>
      <c r="X220" s="42">
        <f t="shared" si="35"/>
        <v>2500</v>
      </c>
      <c r="Y220" s="40"/>
    </row>
    <row r="221" spans="1:25" s="43" customFormat="1" ht="30" hidden="1">
      <c r="A221" s="35"/>
      <c r="B221" s="36"/>
      <c r="C221" s="35"/>
      <c r="D221" s="49" t="s">
        <v>108</v>
      </c>
      <c r="E221" s="42"/>
      <c r="F221" s="40"/>
      <c r="G221" s="42"/>
      <c r="H221" s="42"/>
      <c r="I221" s="42"/>
      <c r="J221" s="42"/>
      <c r="K221" s="42">
        <v>1500</v>
      </c>
      <c r="L221" s="42"/>
      <c r="M221" s="42"/>
      <c r="N221" s="42">
        <v>1500</v>
      </c>
      <c r="O221" s="42"/>
      <c r="P221" s="42"/>
      <c r="Q221" s="42">
        <v>2000</v>
      </c>
      <c r="R221" s="42"/>
      <c r="S221" s="42"/>
      <c r="T221" s="42">
        <v>3000</v>
      </c>
      <c r="U221" s="42"/>
      <c r="V221" s="42"/>
      <c r="W221" s="42">
        <v>5000</v>
      </c>
      <c r="X221" s="42">
        <f t="shared" si="35"/>
        <v>13000</v>
      </c>
      <c r="Y221" s="40"/>
    </row>
    <row r="222" spans="1:25" s="43" customFormat="1" ht="15">
      <c r="A222" s="35"/>
      <c r="B222" s="36"/>
      <c r="C222" s="35"/>
      <c r="D222" s="49"/>
      <c r="E222" s="42" t="s">
        <v>526</v>
      </c>
      <c r="F222" s="40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0"/>
    </row>
    <row r="223" spans="1:25" s="43" customFormat="1" ht="15">
      <c r="A223" s="35"/>
      <c r="B223" s="36"/>
      <c r="C223" s="35"/>
      <c r="D223" s="49"/>
      <c r="E223" s="42"/>
      <c r="F223" s="40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0"/>
    </row>
    <row r="224" spans="1:25" s="43" customFormat="1" ht="15">
      <c r="A224" s="35"/>
      <c r="B224" s="36"/>
      <c r="C224" s="37" t="s">
        <v>513</v>
      </c>
      <c r="D224" s="36" t="s">
        <v>110</v>
      </c>
      <c r="E224" s="42" t="s">
        <v>34</v>
      </c>
      <c r="F224" s="40"/>
      <c r="G224" s="42"/>
      <c r="H224" s="42"/>
      <c r="I224" s="42" t="e">
        <f>#REF!</f>
        <v>#REF!</v>
      </c>
      <c r="J224" s="42"/>
      <c r="K224" s="42"/>
      <c r="L224" s="42" t="e">
        <f>#REF!</f>
        <v>#REF!</v>
      </c>
      <c r="M224" s="42" t="e">
        <f>#REF!</f>
        <v>#REF!</v>
      </c>
      <c r="N224" s="42"/>
      <c r="O224" s="42" t="e">
        <f>#REF!</f>
        <v>#REF!</v>
      </c>
      <c r="P224" s="42" t="e">
        <f>#REF!</f>
        <v>#REF!</v>
      </c>
      <c r="Q224" s="42">
        <v>500</v>
      </c>
      <c r="R224" s="42" t="e">
        <f>#REF!</f>
        <v>#REF!</v>
      </c>
      <c r="S224" s="42" t="e">
        <f>#REF!</f>
        <v>#REF!</v>
      </c>
      <c r="T224" s="42"/>
      <c r="U224" s="42" t="e">
        <f>#REF!</f>
        <v>#REF!</v>
      </c>
      <c r="V224" s="42" t="e">
        <f>#REF!</f>
        <v>#REF!</v>
      </c>
      <c r="W224" s="42">
        <v>1000</v>
      </c>
      <c r="X224" s="42">
        <f>K224+N224+Q224+T224</f>
        <v>500</v>
      </c>
      <c r="Y224" s="40"/>
    </row>
    <row r="225" spans="1:25" s="43" customFormat="1" ht="15">
      <c r="A225" s="35"/>
      <c r="B225" s="36"/>
      <c r="C225" s="37" t="s">
        <v>514</v>
      </c>
      <c r="D225" s="36" t="s">
        <v>111</v>
      </c>
      <c r="E225" s="42"/>
      <c r="F225" s="40"/>
      <c r="G225" s="42"/>
      <c r="H225" s="42"/>
      <c r="I225" s="42">
        <f aca="true" t="shared" si="37" ref="I225:W225">I226</f>
        <v>0</v>
      </c>
      <c r="J225" s="42"/>
      <c r="K225" s="42"/>
      <c r="L225" s="42">
        <f t="shared" si="37"/>
        <v>0</v>
      </c>
      <c r="M225" s="42">
        <f t="shared" si="37"/>
        <v>0</v>
      </c>
      <c r="N225" s="42"/>
      <c r="O225" s="42">
        <f t="shared" si="37"/>
        <v>0</v>
      </c>
      <c r="P225" s="42">
        <f t="shared" si="37"/>
        <v>0</v>
      </c>
      <c r="Q225" s="42">
        <v>2000</v>
      </c>
      <c r="R225" s="42">
        <f t="shared" si="37"/>
        <v>0</v>
      </c>
      <c r="S225" s="42">
        <f t="shared" si="37"/>
        <v>0</v>
      </c>
      <c r="T225" s="42">
        <f t="shared" si="37"/>
        <v>2000</v>
      </c>
      <c r="U225" s="42">
        <f t="shared" si="37"/>
        <v>0</v>
      </c>
      <c r="V225" s="42">
        <f t="shared" si="37"/>
        <v>0</v>
      </c>
      <c r="W225" s="42">
        <f t="shared" si="37"/>
        <v>2000</v>
      </c>
      <c r="X225" s="42">
        <f>K225+N225+Q225+T225</f>
        <v>4000</v>
      </c>
      <c r="Y225" s="40"/>
    </row>
    <row r="226" spans="1:25" s="43" customFormat="1" ht="30" hidden="1">
      <c r="A226" s="35"/>
      <c r="B226" s="36"/>
      <c r="C226" s="35"/>
      <c r="D226" s="49" t="s">
        <v>112</v>
      </c>
      <c r="E226" s="39" t="s">
        <v>113</v>
      </c>
      <c r="F226" s="40"/>
      <c r="G226" s="42"/>
      <c r="H226" s="42"/>
      <c r="I226" s="42"/>
      <c r="J226" s="42"/>
      <c r="K226" s="42">
        <v>2000</v>
      </c>
      <c r="L226" s="42"/>
      <c r="M226" s="42"/>
      <c r="N226" s="42">
        <v>3000</v>
      </c>
      <c r="O226" s="42"/>
      <c r="P226" s="42"/>
      <c r="Q226" s="42">
        <v>2000</v>
      </c>
      <c r="R226" s="42"/>
      <c r="S226" s="42"/>
      <c r="T226" s="42">
        <v>2000</v>
      </c>
      <c r="U226" s="42"/>
      <c r="V226" s="42"/>
      <c r="W226" s="42">
        <v>2000</v>
      </c>
      <c r="X226" s="42">
        <f t="shared" si="35"/>
        <v>11000</v>
      </c>
      <c r="Y226" s="40"/>
    </row>
    <row r="227" spans="1:25" s="43" customFormat="1" ht="15">
      <c r="A227" s="35"/>
      <c r="B227" s="36"/>
      <c r="C227" s="37" t="s">
        <v>515</v>
      </c>
      <c r="D227" s="36" t="s">
        <v>35</v>
      </c>
      <c r="E227" s="36" t="s">
        <v>115</v>
      </c>
      <c r="F227" s="40"/>
      <c r="G227" s="42"/>
      <c r="H227" s="42"/>
      <c r="I227" s="42">
        <f aca="true" t="shared" si="38" ref="I227:V227">I228+I229</f>
        <v>0</v>
      </c>
      <c r="J227" s="42"/>
      <c r="K227" s="42"/>
      <c r="L227" s="42">
        <f t="shared" si="38"/>
        <v>0</v>
      </c>
      <c r="M227" s="42">
        <f t="shared" si="38"/>
        <v>0</v>
      </c>
      <c r="N227" s="42"/>
      <c r="O227" s="42">
        <f t="shared" si="38"/>
        <v>0</v>
      </c>
      <c r="P227" s="42">
        <f t="shared" si="38"/>
        <v>0</v>
      </c>
      <c r="Q227" s="42">
        <v>6000</v>
      </c>
      <c r="R227" s="42">
        <f t="shared" si="38"/>
        <v>0</v>
      </c>
      <c r="S227" s="42">
        <f t="shared" si="38"/>
        <v>0</v>
      </c>
      <c r="T227" s="42">
        <v>1000</v>
      </c>
      <c r="U227" s="42">
        <f t="shared" si="38"/>
        <v>0</v>
      </c>
      <c r="V227" s="42">
        <f t="shared" si="38"/>
        <v>0</v>
      </c>
      <c r="W227" s="42">
        <v>1000</v>
      </c>
      <c r="X227" s="42">
        <f>K227+N227+Q227+T227</f>
        <v>7000</v>
      </c>
      <c r="Y227" s="40"/>
    </row>
    <row r="228" spans="1:25" s="43" customFormat="1" ht="15">
      <c r="A228" s="35"/>
      <c r="B228" s="36"/>
      <c r="C228" s="35"/>
      <c r="D228" s="36"/>
      <c r="E228" s="36" t="s">
        <v>33</v>
      </c>
      <c r="F228" s="40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0"/>
    </row>
    <row r="229" spans="1:25" s="43" customFormat="1" ht="15">
      <c r="A229" s="35"/>
      <c r="B229" s="36"/>
      <c r="C229" s="35"/>
      <c r="D229" s="36"/>
      <c r="E229" s="42" t="s">
        <v>527</v>
      </c>
      <c r="F229" s="40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0"/>
    </row>
    <row r="230" spans="1:25" s="46" customFormat="1" ht="15" hidden="1">
      <c r="A230" s="37"/>
      <c r="B230" s="38"/>
      <c r="C230" s="37" t="s">
        <v>27</v>
      </c>
      <c r="D230" s="38" t="s">
        <v>116</v>
      </c>
      <c r="E230" s="41"/>
      <c r="F230" s="45"/>
      <c r="G230" s="41"/>
      <c r="H230" s="41"/>
      <c r="I230" s="41">
        <f aca="true" t="shared" si="39" ref="I230:W230">I231+I232</f>
        <v>0</v>
      </c>
      <c r="J230" s="41"/>
      <c r="K230" s="41">
        <f t="shared" si="39"/>
        <v>7000</v>
      </c>
      <c r="L230" s="41">
        <f t="shared" si="39"/>
        <v>0</v>
      </c>
      <c r="M230" s="41">
        <f t="shared" si="39"/>
        <v>0</v>
      </c>
      <c r="N230" s="41">
        <f t="shared" si="39"/>
        <v>5000</v>
      </c>
      <c r="O230" s="41">
        <f t="shared" si="39"/>
        <v>0</v>
      </c>
      <c r="P230" s="41">
        <f t="shared" si="39"/>
        <v>0</v>
      </c>
      <c r="Q230" s="41">
        <f t="shared" si="39"/>
        <v>5000</v>
      </c>
      <c r="R230" s="41">
        <f t="shared" si="39"/>
        <v>0</v>
      </c>
      <c r="S230" s="41">
        <f t="shared" si="39"/>
        <v>0</v>
      </c>
      <c r="T230" s="41">
        <f t="shared" si="39"/>
        <v>5000</v>
      </c>
      <c r="U230" s="41">
        <f t="shared" si="39"/>
        <v>0</v>
      </c>
      <c r="V230" s="41">
        <f t="shared" si="39"/>
        <v>0</v>
      </c>
      <c r="W230" s="41">
        <f t="shared" si="39"/>
        <v>5000</v>
      </c>
      <c r="X230" s="41">
        <f t="shared" si="35"/>
        <v>27000</v>
      </c>
      <c r="Y230" s="45"/>
    </row>
    <row r="231" spans="1:25" s="43" customFormat="1" ht="62.25" customHeight="1" hidden="1">
      <c r="A231" s="35"/>
      <c r="B231" s="36"/>
      <c r="C231" s="35"/>
      <c r="D231" s="75" t="s">
        <v>266</v>
      </c>
      <c r="E231" s="39" t="s">
        <v>267</v>
      </c>
      <c r="F231" s="40"/>
      <c r="G231" s="42"/>
      <c r="H231" s="42"/>
      <c r="I231" s="42"/>
      <c r="J231" s="42"/>
      <c r="K231" s="42">
        <v>4500</v>
      </c>
      <c r="L231" s="42"/>
      <c r="M231" s="42"/>
      <c r="N231" s="42">
        <v>3000</v>
      </c>
      <c r="O231" s="42"/>
      <c r="P231" s="42"/>
      <c r="Q231" s="42">
        <v>3000</v>
      </c>
      <c r="R231" s="42"/>
      <c r="S231" s="42"/>
      <c r="T231" s="42">
        <v>3000</v>
      </c>
      <c r="U231" s="42"/>
      <c r="V231" s="42"/>
      <c r="W231" s="42">
        <v>3000</v>
      </c>
      <c r="X231" s="42">
        <f t="shared" si="35"/>
        <v>16500</v>
      </c>
      <c r="Y231" s="40"/>
    </row>
    <row r="232" spans="1:25" s="43" customFormat="1" ht="15" hidden="1">
      <c r="A232" s="35"/>
      <c r="B232" s="36"/>
      <c r="C232" s="35"/>
      <c r="D232" s="36" t="s">
        <v>117</v>
      </c>
      <c r="E232" s="42" t="s">
        <v>118</v>
      </c>
      <c r="F232" s="40"/>
      <c r="G232" s="42"/>
      <c r="H232" s="42"/>
      <c r="I232" s="42"/>
      <c r="J232" s="42"/>
      <c r="K232" s="42">
        <v>2500</v>
      </c>
      <c r="L232" s="42"/>
      <c r="M232" s="42"/>
      <c r="N232" s="42">
        <v>2000</v>
      </c>
      <c r="O232" s="42"/>
      <c r="P232" s="42"/>
      <c r="Q232" s="42">
        <v>2000</v>
      </c>
      <c r="R232" s="42"/>
      <c r="S232" s="42"/>
      <c r="T232" s="42">
        <v>2000</v>
      </c>
      <c r="U232" s="42"/>
      <c r="V232" s="42"/>
      <c r="W232" s="42">
        <v>2000</v>
      </c>
      <c r="X232" s="42">
        <f t="shared" si="35"/>
        <v>10500</v>
      </c>
      <c r="Y232" s="40"/>
    </row>
    <row r="233" spans="1:25" s="43" customFormat="1" ht="30">
      <c r="A233" s="35"/>
      <c r="B233" s="36"/>
      <c r="C233" s="37" t="s">
        <v>516</v>
      </c>
      <c r="D233" s="49" t="s">
        <v>265</v>
      </c>
      <c r="E233" s="42"/>
      <c r="F233" s="40"/>
      <c r="G233" s="42"/>
      <c r="H233" s="42"/>
      <c r="I233" s="42">
        <f aca="true" t="shared" si="40" ref="I233:V233">I234</f>
        <v>0</v>
      </c>
      <c r="J233" s="42"/>
      <c r="K233" s="42"/>
      <c r="L233" s="42">
        <f t="shared" si="40"/>
        <v>0</v>
      </c>
      <c r="M233" s="42">
        <f t="shared" si="40"/>
        <v>0</v>
      </c>
      <c r="N233" s="42"/>
      <c r="O233" s="42">
        <f t="shared" si="40"/>
        <v>0</v>
      </c>
      <c r="P233" s="42">
        <f t="shared" si="40"/>
        <v>0</v>
      </c>
      <c r="Q233" s="42">
        <f t="shared" si="40"/>
        <v>3000</v>
      </c>
      <c r="R233" s="42">
        <f t="shared" si="40"/>
        <v>0</v>
      </c>
      <c r="S233" s="42">
        <f t="shared" si="40"/>
        <v>0</v>
      </c>
      <c r="T233" s="42">
        <f t="shared" si="40"/>
        <v>3000</v>
      </c>
      <c r="U233" s="42">
        <f t="shared" si="40"/>
        <v>0</v>
      </c>
      <c r="V233" s="42">
        <f t="shared" si="40"/>
        <v>0</v>
      </c>
      <c r="W233" s="42"/>
      <c r="X233" s="42">
        <f>K233+N233+Q233+T233</f>
        <v>6000</v>
      </c>
      <c r="Y233" s="40"/>
    </row>
    <row r="234" spans="1:25" s="43" customFormat="1" ht="30" hidden="1">
      <c r="A234" s="35"/>
      <c r="B234" s="36"/>
      <c r="C234" s="35"/>
      <c r="D234" s="49" t="s">
        <v>265</v>
      </c>
      <c r="E234" s="39" t="s">
        <v>268</v>
      </c>
      <c r="F234" s="40"/>
      <c r="G234" s="42"/>
      <c r="H234" s="42"/>
      <c r="I234" s="42"/>
      <c r="J234" s="42"/>
      <c r="K234" s="42">
        <v>2000</v>
      </c>
      <c r="L234" s="42"/>
      <c r="M234" s="42"/>
      <c r="N234" s="42">
        <v>1000</v>
      </c>
      <c r="O234" s="42"/>
      <c r="P234" s="42"/>
      <c r="Q234" s="42">
        <v>3000</v>
      </c>
      <c r="R234" s="42"/>
      <c r="S234" s="42"/>
      <c r="T234" s="42">
        <v>3000</v>
      </c>
      <c r="U234" s="42"/>
      <c r="V234" s="42"/>
      <c r="W234" s="42">
        <v>0</v>
      </c>
      <c r="X234" s="42">
        <f aca="true" t="shared" si="41" ref="X234:X241">K234+N234+Q234+T234</f>
        <v>9000</v>
      </c>
      <c r="Y234" s="40"/>
    </row>
    <row r="235" spans="1:25" s="43" customFormat="1" ht="15">
      <c r="A235" s="35"/>
      <c r="B235" s="36"/>
      <c r="C235" s="37" t="s">
        <v>517</v>
      </c>
      <c r="D235" s="36" t="s">
        <v>119</v>
      </c>
      <c r="E235" s="42"/>
      <c r="F235" s="40"/>
      <c r="G235" s="42"/>
      <c r="H235" s="42"/>
      <c r="I235" s="42">
        <f aca="true" t="shared" si="42" ref="I235:W235">I236+I237</f>
        <v>0</v>
      </c>
      <c r="J235" s="42"/>
      <c r="K235" s="42">
        <v>4300</v>
      </c>
      <c r="L235" s="42">
        <f t="shared" si="42"/>
        <v>0</v>
      </c>
      <c r="M235" s="42">
        <f t="shared" si="42"/>
        <v>0</v>
      </c>
      <c r="N235" s="42">
        <v>3000</v>
      </c>
      <c r="O235" s="42">
        <f t="shared" si="42"/>
        <v>0</v>
      </c>
      <c r="P235" s="42">
        <f t="shared" si="42"/>
        <v>0</v>
      </c>
      <c r="Q235" s="42">
        <f t="shared" si="42"/>
        <v>3000</v>
      </c>
      <c r="R235" s="42">
        <f t="shared" si="42"/>
        <v>0</v>
      </c>
      <c r="S235" s="42">
        <f t="shared" si="42"/>
        <v>0</v>
      </c>
      <c r="T235" s="42">
        <f t="shared" si="42"/>
        <v>2000</v>
      </c>
      <c r="U235" s="42">
        <f t="shared" si="42"/>
        <v>0</v>
      </c>
      <c r="V235" s="42">
        <f t="shared" si="42"/>
        <v>0</v>
      </c>
      <c r="W235" s="42">
        <f t="shared" si="42"/>
        <v>4000</v>
      </c>
      <c r="X235" s="42">
        <f t="shared" si="41"/>
        <v>12300</v>
      </c>
      <c r="Y235" s="40"/>
    </row>
    <row r="236" spans="1:25" s="43" customFormat="1" ht="15" hidden="1">
      <c r="A236" s="35"/>
      <c r="B236" s="36"/>
      <c r="C236" s="35"/>
      <c r="D236" s="36" t="s">
        <v>120</v>
      </c>
      <c r="E236" s="42"/>
      <c r="F236" s="40"/>
      <c r="G236" s="42"/>
      <c r="H236" s="42"/>
      <c r="I236" s="42"/>
      <c r="J236" s="42"/>
      <c r="K236" s="42">
        <v>2000</v>
      </c>
      <c r="L236" s="42"/>
      <c r="M236" s="42"/>
      <c r="N236" s="42">
        <v>0</v>
      </c>
      <c r="O236" s="42"/>
      <c r="P236" s="42"/>
      <c r="Q236" s="42">
        <v>2000</v>
      </c>
      <c r="R236" s="42"/>
      <c r="S236" s="42"/>
      <c r="T236" s="42">
        <v>0</v>
      </c>
      <c r="U236" s="42"/>
      <c r="V236" s="42"/>
      <c r="W236" s="42">
        <v>2000</v>
      </c>
      <c r="X236" s="42">
        <f t="shared" si="41"/>
        <v>4000</v>
      </c>
      <c r="Y236" s="40"/>
    </row>
    <row r="237" spans="1:25" s="43" customFormat="1" ht="30" hidden="1">
      <c r="A237" s="35"/>
      <c r="B237" s="36"/>
      <c r="C237" s="35"/>
      <c r="D237" s="49" t="s">
        <v>121</v>
      </c>
      <c r="E237" s="42"/>
      <c r="F237" s="40"/>
      <c r="G237" s="42"/>
      <c r="H237" s="42"/>
      <c r="I237" s="42"/>
      <c r="J237" s="42"/>
      <c r="K237" s="42">
        <v>0</v>
      </c>
      <c r="L237" s="42"/>
      <c r="M237" s="42"/>
      <c r="N237" s="42">
        <v>0</v>
      </c>
      <c r="O237" s="42"/>
      <c r="P237" s="42"/>
      <c r="Q237" s="42">
        <v>1000</v>
      </c>
      <c r="R237" s="42"/>
      <c r="S237" s="42"/>
      <c r="T237" s="42">
        <v>2000</v>
      </c>
      <c r="U237" s="42"/>
      <c r="V237" s="42"/>
      <c r="W237" s="42">
        <v>2000</v>
      </c>
      <c r="X237" s="42">
        <f t="shared" si="41"/>
        <v>3000</v>
      </c>
      <c r="Y237" s="40"/>
    </row>
    <row r="238" spans="1:25" s="43" customFormat="1" ht="15">
      <c r="A238" s="35"/>
      <c r="B238" s="36"/>
      <c r="C238" s="37" t="s">
        <v>518</v>
      </c>
      <c r="D238" s="36" t="s">
        <v>122</v>
      </c>
      <c r="E238" s="42"/>
      <c r="F238" s="40"/>
      <c r="G238" s="42"/>
      <c r="H238" s="42"/>
      <c r="I238" s="42">
        <f>I239+I241</f>
        <v>0</v>
      </c>
      <c r="J238" s="42"/>
      <c r="K238" s="42">
        <v>2000</v>
      </c>
      <c r="L238" s="42">
        <f>L239+L241</f>
        <v>0</v>
      </c>
      <c r="M238" s="42">
        <f>M239+M241</f>
        <v>0</v>
      </c>
      <c r="N238" s="42">
        <v>1000</v>
      </c>
      <c r="O238" s="42">
        <f>O239+O241</f>
        <v>0</v>
      </c>
      <c r="P238" s="42">
        <f>P239+P241</f>
        <v>0</v>
      </c>
      <c r="Q238" s="42">
        <v>15000</v>
      </c>
      <c r="R238" s="42">
        <f>R239+R241</f>
        <v>0</v>
      </c>
      <c r="S238" s="42">
        <f>S239+S241</f>
        <v>0</v>
      </c>
      <c r="T238" s="42">
        <v>15000</v>
      </c>
      <c r="U238" s="42">
        <f>U239+U241</f>
        <v>0</v>
      </c>
      <c r="V238" s="42">
        <f>V239+V241</f>
        <v>0</v>
      </c>
      <c r="W238" s="42">
        <v>15000</v>
      </c>
      <c r="X238" s="42">
        <f t="shared" si="41"/>
        <v>33000</v>
      </c>
      <c r="Y238" s="40"/>
    </row>
    <row r="239" spans="1:25" s="43" customFormat="1" ht="15" hidden="1">
      <c r="A239" s="35"/>
      <c r="B239" s="36"/>
      <c r="C239" s="35"/>
      <c r="D239" s="36" t="s">
        <v>123</v>
      </c>
      <c r="E239" s="42"/>
      <c r="F239" s="40"/>
      <c r="G239" s="42"/>
      <c r="H239" s="42"/>
      <c r="I239" s="42"/>
      <c r="J239" s="42"/>
      <c r="K239" s="42">
        <v>15000</v>
      </c>
      <c r="L239" s="42"/>
      <c r="M239" s="42"/>
      <c r="N239" s="42">
        <v>15000</v>
      </c>
      <c r="O239" s="42"/>
      <c r="P239" s="42"/>
      <c r="Q239" s="42">
        <v>15000</v>
      </c>
      <c r="R239" s="42"/>
      <c r="S239" s="42"/>
      <c r="T239" s="42">
        <v>15000</v>
      </c>
      <c r="U239" s="42"/>
      <c r="V239" s="42"/>
      <c r="W239" s="42">
        <v>15000</v>
      </c>
      <c r="X239" s="42">
        <f t="shared" si="41"/>
        <v>60000</v>
      </c>
      <c r="Y239" s="40"/>
    </row>
    <row r="240" spans="1:25" s="46" customFormat="1" ht="15">
      <c r="A240" s="37"/>
      <c r="B240" s="38"/>
      <c r="C240" s="37">
        <v>1530</v>
      </c>
      <c r="D240" s="38" t="s">
        <v>628</v>
      </c>
      <c r="E240" s="41"/>
      <c r="F240" s="45"/>
      <c r="G240" s="41"/>
      <c r="H240" s="41"/>
      <c r="I240" s="41"/>
      <c r="J240" s="41"/>
      <c r="K240" s="41">
        <f>K241</f>
        <v>8000</v>
      </c>
      <c r="L240" s="41">
        <f aca="true" t="shared" si="43" ref="L240:W240">L241</f>
        <v>0</v>
      </c>
      <c r="M240" s="41">
        <f t="shared" si="43"/>
        <v>0</v>
      </c>
      <c r="N240" s="41">
        <f t="shared" si="43"/>
        <v>8000</v>
      </c>
      <c r="O240" s="41">
        <f t="shared" si="43"/>
        <v>0</v>
      </c>
      <c r="P240" s="41">
        <f t="shared" si="43"/>
        <v>0</v>
      </c>
      <c r="Q240" s="41">
        <f t="shared" si="43"/>
        <v>8000</v>
      </c>
      <c r="R240" s="41">
        <f t="shared" si="43"/>
        <v>0</v>
      </c>
      <c r="S240" s="41">
        <f t="shared" si="43"/>
        <v>0</v>
      </c>
      <c r="T240" s="41">
        <f t="shared" si="43"/>
        <v>8000</v>
      </c>
      <c r="U240" s="41">
        <f t="shared" si="43"/>
        <v>0</v>
      </c>
      <c r="V240" s="41">
        <f t="shared" si="43"/>
        <v>0</v>
      </c>
      <c r="W240" s="41">
        <f t="shared" si="43"/>
        <v>8000</v>
      </c>
      <c r="X240" s="42">
        <f t="shared" si="41"/>
        <v>32000</v>
      </c>
      <c r="Y240" s="45"/>
    </row>
    <row r="241" spans="1:25" s="43" customFormat="1" ht="30">
      <c r="A241" s="35"/>
      <c r="B241" s="36"/>
      <c r="C241" s="37" t="s">
        <v>528</v>
      </c>
      <c r="D241" s="49" t="s">
        <v>529</v>
      </c>
      <c r="E241" s="42"/>
      <c r="F241" s="40"/>
      <c r="G241" s="42"/>
      <c r="H241" s="42"/>
      <c r="I241" s="42"/>
      <c r="J241" s="42"/>
      <c r="K241" s="42">
        <v>8000</v>
      </c>
      <c r="L241" s="42"/>
      <c r="M241" s="42"/>
      <c r="N241" s="42">
        <v>8000</v>
      </c>
      <c r="O241" s="42"/>
      <c r="P241" s="42"/>
      <c r="Q241" s="42">
        <v>8000</v>
      </c>
      <c r="R241" s="42"/>
      <c r="S241" s="42"/>
      <c r="T241" s="42">
        <v>8000</v>
      </c>
      <c r="U241" s="42"/>
      <c r="V241" s="42"/>
      <c r="W241" s="42">
        <v>8000</v>
      </c>
      <c r="X241" s="42">
        <f t="shared" si="41"/>
        <v>32000</v>
      </c>
      <c r="Y241" s="40"/>
    </row>
    <row r="242" spans="1:25" s="43" customFormat="1" ht="15">
      <c r="A242" s="35"/>
      <c r="B242" s="36"/>
      <c r="C242" s="35"/>
      <c r="D242" s="49"/>
      <c r="E242" s="42"/>
      <c r="F242" s="40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0"/>
    </row>
    <row r="243" spans="1:25" s="144" customFormat="1" ht="18">
      <c r="A243" s="24" t="s">
        <v>573</v>
      </c>
      <c r="B243" s="140"/>
      <c r="C243" s="141"/>
      <c r="D243" s="127" t="s">
        <v>636</v>
      </c>
      <c r="E243" s="142"/>
      <c r="F243" s="143"/>
      <c r="G243" s="142"/>
      <c r="H243" s="130"/>
      <c r="I243" s="130" t="e">
        <f aca="true" t="shared" si="44" ref="I243:W243">I245+I272+I293+I296</f>
        <v>#REF!</v>
      </c>
      <c r="J243" s="130"/>
      <c r="K243" s="130">
        <f t="shared" si="44"/>
        <v>1996450</v>
      </c>
      <c r="L243" s="130">
        <f t="shared" si="44"/>
        <v>0</v>
      </c>
      <c r="M243" s="130">
        <f t="shared" si="44"/>
        <v>0</v>
      </c>
      <c r="N243" s="130">
        <f t="shared" si="44"/>
        <v>2646800</v>
      </c>
      <c r="O243" s="130">
        <f t="shared" si="44"/>
        <v>365300</v>
      </c>
      <c r="P243" s="130">
        <f t="shared" si="44"/>
        <v>365300</v>
      </c>
      <c r="Q243" s="130">
        <f t="shared" si="44"/>
        <v>1715300</v>
      </c>
      <c r="R243" s="130">
        <f t="shared" si="44"/>
        <v>0</v>
      </c>
      <c r="S243" s="130">
        <f t="shared" si="44"/>
        <v>0</v>
      </c>
      <c r="T243" s="130">
        <f t="shared" si="44"/>
        <v>1374500</v>
      </c>
      <c r="U243" s="130">
        <f t="shared" si="44"/>
        <v>0</v>
      </c>
      <c r="V243" s="130">
        <f t="shared" si="44"/>
        <v>0</v>
      </c>
      <c r="W243" s="130">
        <f t="shared" si="44"/>
        <v>1718700</v>
      </c>
      <c r="X243" s="130">
        <f>K243+N243+Q243+T243</f>
        <v>7733050</v>
      </c>
      <c r="Y243" s="131" t="s">
        <v>49</v>
      </c>
    </row>
    <row r="244" spans="1:25" s="144" customFormat="1" ht="18">
      <c r="A244" s="24"/>
      <c r="B244" s="140"/>
      <c r="C244" s="141"/>
      <c r="E244" s="142"/>
      <c r="F244" s="143"/>
      <c r="G244" s="142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1"/>
    </row>
    <row r="245" spans="1:25" s="28" customFormat="1" ht="18.75">
      <c r="A245" s="24" t="s">
        <v>3</v>
      </c>
      <c r="B245" s="50" t="s">
        <v>18</v>
      </c>
      <c r="C245" s="20">
        <v>1510</v>
      </c>
      <c r="D245" s="200" t="s">
        <v>666</v>
      </c>
      <c r="E245" s="112" t="s">
        <v>564</v>
      </c>
      <c r="F245" s="27"/>
      <c r="G245" s="26"/>
      <c r="H245" s="115"/>
      <c r="I245" s="26"/>
      <c r="J245" s="26"/>
      <c r="K245" s="115">
        <f>K246+K247+K251+K252+K253+K254+K255+K264</f>
        <v>283800</v>
      </c>
      <c r="L245" s="115">
        <f aca="true" t="shared" si="45" ref="L245:T245">L246+L247+L251+L252+L253+L254+L255+L264</f>
        <v>0</v>
      </c>
      <c r="M245" s="115">
        <f t="shared" si="45"/>
        <v>0</v>
      </c>
      <c r="N245" s="115">
        <f t="shared" si="45"/>
        <v>698500</v>
      </c>
      <c r="O245" s="115">
        <f t="shared" si="45"/>
        <v>0</v>
      </c>
      <c r="P245" s="115">
        <f t="shared" si="45"/>
        <v>0</v>
      </c>
      <c r="Q245" s="115">
        <f t="shared" si="45"/>
        <v>605000</v>
      </c>
      <c r="R245" s="115">
        <f t="shared" si="45"/>
        <v>0</v>
      </c>
      <c r="S245" s="115">
        <f t="shared" si="45"/>
        <v>0</v>
      </c>
      <c r="T245" s="115">
        <f t="shared" si="45"/>
        <v>520000</v>
      </c>
      <c r="U245" s="26">
        <f>U246+U247+U251+U252+U253+U254+U255</f>
        <v>0</v>
      </c>
      <c r="V245" s="26">
        <f>V246+V247+V251+V252+V253+V254+V255</f>
        <v>0</v>
      </c>
      <c r="W245" s="115">
        <f>W246+W247+W251+W252+W253+W254+W255</f>
        <v>695000</v>
      </c>
      <c r="X245" s="115">
        <f>K245+N245+Q245+T245</f>
        <v>2107300</v>
      </c>
      <c r="Y245" s="55" t="s">
        <v>664</v>
      </c>
    </row>
    <row r="246" spans="1:25" s="46" customFormat="1" ht="18">
      <c r="A246" s="37"/>
      <c r="B246" s="14"/>
      <c r="C246" s="37" t="s">
        <v>494</v>
      </c>
      <c r="E246" s="38" t="s">
        <v>137</v>
      </c>
      <c r="F246" s="45"/>
      <c r="G246" s="41"/>
      <c r="H246" s="33"/>
      <c r="I246" s="41"/>
      <c r="J246" s="41"/>
      <c r="K246" s="41">
        <v>18800</v>
      </c>
      <c r="L246" s="41"/>
      <c r="M246" s="41"/>
      <c r="N246" s="41">
        <v>10000</v>
      </c>
      <c r="O246" s="41"/>
      <c r="P246" s="41"/>
      <c r="Q246" s="41">
        <v>25000</v>
      </c>
      <c r="R246" s="41"/>
      <c r="S246" s="41"/>
      <c r="T246" s="41">
        <v>25000</v>
      </c>
      <c r="U246" s="41"/>
      <c r="V246" s="41"/>
      <c r="W246" s="41">
        <v>30000</v>
      </c>
      <c r="X246" s="41">
        <f>K246+N246+Q246+T246</f>
        <v>78800</v>
      </c>
      <c r="Y246" s="189" t="s">
        <v>665</v>
      </c>
    </row>
    <row r="247" spans="1:25" s="46" customFormat="1" ht="18">
      <c r="A247" s="37"/>
      <c r="B247" s="14"/>
      <c r="C247" s="37" t="s">
        <v>495</v>
      </c>
      <c r="E247" s="38" t="s">
        <v>667</v>
      </c>
      <c r="F247" s="45"/>
      <c r="G247" s="41"/>
      <c r="H247" s="33"/>
      <c r="I247" s="41"/>
      <c r="J247" s="41"/>
      <c r="K247" s="41"/>
      <c r="L247" s="41"/>
      <c r="M247" s="41"/>
      <c r="N247" s="41">
        <v>23500</v>
      </c>
      <c r="O247" s="41"/>
      <c r="P247" s="41"/>
      <c r="Q247" s="41">
        <v>30000</v>
      </c>
      <c r="R247" s="41"/>
      <c r="S247" s="41"/>
      <c r="T247" s="41">
        <v>30000</v>
      </c>
      <c r="U247" s="41"/>
      <c r="V247" s="41"/>
      <c r="W247" s="41">
        <v>30000</v>
      </c>
      <c r="X247" s="41">
        <f>K247+N247+Q247+T247</f>
        <v>83500</v>
      </c>
      <c r="Y247" s="45"/>
    </row>
    <row r="248" spans="1:25" s="46" customFormat="1" ht="18" hidden="1">
      <c r="A248" s="37"/>
      <c r="B248" s="38"/>
      <c r="C248" s="37"/>
      <c r="E248" s="38"/>
      <c r="F248" s="45"/>
      <c r="G248" s="41"/>
      <c r="H248" s="33"/>
      <c r="I248" s="41"/>
      <c r="J248" s="41"/>
      <c r="K248" s="56"/>
      <c r="L248" s="41"/>
      <c r="M248" s="41"/>
      <c r="N248" s="56"/>
      <c r="O248" s="41"/>
      <c r="P248" s="41"/>
      <c r="Q248" s="41"/>
      <c r="R248" s="41"/>
      <c r="S248" s="41"/>
      <c r="T248" s="56"/>
      <c r="U248" s="41"/>
      <c r="V248" s="41"/>
      <c r="W248" s="56"/>
      <c r="X248" s="41">
        <f>K248+N248+Q248+T248+W248</f>
        <v>0</v>
      </c>
      <c r="Y248" s="45"/>
    </row>
    <row r="249" spans="1:25" s="46" customFormat="1" ht="18" hidden="1">
      <c r="A249" s="37"/>
      <c r="B249" s="38"/>
      <c r="C249" s="57"/>
      <c r="E249" s="38"/>
      <c r="F249" s="45"/>
      <c r="G249" s="41"/>
      <c r="H249" s="33"/>
      <c r="I249" s="41"/>
      <c r="J249" s="41"/>
      <c r="K249" s="56"/>
      <c r="L249" s="41"/>
      <c r="M249" s="41"/>
      <c r="N249" s="56"/>
      <c r="O249" s="41"/>
      <c r="P249" s="41"/>
      <c r="Q249" s="56"/>
      <c r="R249" s="41"/>
      <c r="S249" s="41"/>
      <c r="T249" s="41"/>
      <c r="U249" s="41"/>
      <c r="V249" s="41"/>
      <c r="W249" s="41"/>
      <c r="X249" s="41">
        <f>K249+N249+Q249+T249+W249</f>
        <v>0</v>
      </c>
      <c r="Y249" s="45"/>
    </row>
    <row r="250" spans="1:25" s="46" customFormat="1" ht="18" hidden="1">
      <c r="A250" s="37"/>
      <c r="B250" s="38"/>
      <c r="C250" s="57"/>
      <c r="E250" s="38"/>
      <c r="F250" s="45"/>
      <c r="G250" s="41"/>
      <c r="H250" s="33"/>
      <c r="I250" s="41"/>
      <c r="J250" s="41"/>
      <c r="K250" s="56"/>
      <c r="L250" s="41"/>
      <c r="M250" s="41"/>
      <c r="N250" s="56"/>
      <c r="O250" s="41"/>
      <c r="P250" s="41"/>
      <c r="Q250" s="56"/>
      <c r="R250" s="41"/>
      <c r="S250" s="41"/>
      <c r="T250" s="56"/>
      <c r="U250" s="41"/>
      <c r="V250" s="41"/>
      <c r="W250" s="56"/>
      <c r="X250" s="41">
        <f>K250+N250+Q250+T250+W250</f>
        <v>0</v>
      </c>
      <c r="Y250" s="45"/>
    </row>
    <row r="251" spans="1:25" s="46" customFormat="1" ht="18">
      <c r="A251" s="37"/>
      <c r="B251" s="38"/>
      <c r="C251" s="37" t="s">
        <v>496</v>
      </c>
      <c r="E251" s="38" t="s">
        <v>138</v>
      </c>
      <c r="F251" s="45"/>
      <c r="G251" s="41"/>
      <c r="H251" s="33"/>
      <c r="I251" s="41"/>
      <c r="J251" s="41"/>
      <c r="K251" s="41">
        <v>5000</v>
      </c>
      <c r="L251" s="41"/>
      <c r="M251" s="41"/>
      <c r="N251" s="41">
        <v>5000</v>
      </c>
      <c r="O251" s="41"/>
      <c r="P251" s="41"/>
      <c r="Q251" s="41">
        <v>120000</v>
      </c>
      <c r="R251" s="41"/>
      <c r="S251" s="41"/>
      <c r="T251" s="41">
        <v>90000</v>
      </c>
      <c r="U251" s="41"/>
      <c r="V251" s="41"/>
      <c r="W251" s="41">
        <v>90000</v>
      </c>
      <c r="X251" s="41">
        <f aca="true" t="shared" si="46" ref="X251:X256">K251+N251+Q251+T251</f>
        <v>220000</v>
      </c>
      <c r="Y251" s="45"/>
    </row>
    <row r="252" spans="1:25" s="46" customFormat="1" ht="18">
      <c r="A252" s="37"/>
      <c r="B252" s="38"/>
      <c r="C252" s="37" t="s">
        <v>497</v>
      </c>
      <c r="E252" s="38" t="s">
        <v>668</v>
      </c>
      <c r="F252" s="45"/>
      <c r="G252" s="41"/>
      <c r="H252" s="33"/>
      <c r="I252" s="41"/>
      <c r="J252" s="41"/>
      <c r="K252" s="41">
        <v>150000</v>
      </c>
      <c r="L252" s="41"/>
      <c r="M252" s="41"/>
      <c r="N252" s="41">
        <v>550000</v>
      </c>
      <c r="O252" s="41"/>
      <c r="P252" s="41"/>
      <c r="Q252" s="41">
        <f>400000-165000</f>
        <v>235000</v>
      </c>
      <c r="R252" s="41"/>
      <c r="S252" s="41"/>
      <c r="T252" s="41">
        <f>400000-170000</f>
        <v>230000</v>
      </c>
      <c r="U252" s="41"/>
      <c r="V252" s="41"/>
      <c r="W252" s="41">
        <v>400000</v>
      </c>
      <c r="X252" s="41">
        <f t="shared" si="46"/>
        <v>1165000</v>
      </c>
      <c r="Y252" s="45"/>
    </row>
    <row r="253" spans="1:25" s="46" customFormat="1" ht="18">
      <c r="A253" s="37"/>
      <c r="B253" s="38"/>
      <c r="C253" s="37" t="s">
        <v>498</v>
      </c>
      <c r="E253" s="38" t="s">
        <v>139</v>
      </c>
      <c r="F253" s="45"/>
      <c r="G253" s="41"/>
      <c r="H253" s="33"/>
      <c r="I253" s="41"/>
      <c r="J253" s="41"/>
      <c r="K253" s="41">
        <v>10000</v>
      </c>
      <c r="L253" s="41"/>
      <c r="M253" s="41"/>
      <c r="N253" s="41">
        <v>10000</v>
      </c>
      <c r="O253" s="41"/>
      <c r="P253" s="41"/>
      <c r="Q253" s="41">
        <v>10000</v>
      </c>
      <c r="R253" s="41"/>
      <c r="S253" s="41"/>
      <c r="T253" s="41">
        <v>10000</v>
      </c>
      <c r="U253" s="41"/>
      <c r="V253" s="41"/>
      <c r="W253" s="41">
        <v>10000</v>
      </c>
      <c r="X253" s="41">
        <f t="shared" si="46"/>
        <v>40000</v>
      </c>
      <c r="Y253" s="45"/>
    </row>
    <row r="254" spans="1:25" s="46" customFormat="1" ht="18">
      <c r="A254" s="37"/>
      <c r="B254" s="38"/>
      <c r="C254" s="37" t="s">
        <v>499</v>
      </c>
      <c r="E254" s="38" t="s">
        <v>140</v>
      </c>
      <c r="F254" s="45"/>
      <c r="G254" s="41"/>
      <c r="H254" s="33"/>
      <c r="I254" s="41"/>
      <c r="J254" s="41"/>
      <c r="K254" s="41">
        <v>15000</v>
      </c>
      <c r="L254" s="41"/>
      <c r="M254" s="41"/>
      <c r="N254" s="41">
        <v>15000</v>
      </c>
      <c r="O254" s="41"/>
      <c r="P254" s="41"/>
      <c r="Q254" s="41">
        <v>15000</v>
      </c>
      <c r="R254" s="41"/>
      <c r="S254" s="41"/>
      <c r="T254" s="41">
        <v>15000</v>
      </c>
      <c r="U254" s="41"/>
      <c r="V254" s="41"/>
      <c r="W254" s="41">
        <v>15000</v>
      </c>
      <c r="X254" s="41">
        <f t="shared" si="46"/>
        <v>60000</v>
      </c>
      <c r="Y254" s="45"/>
    </row>
    <row r="255" spans="1:25" s="46" customFormat="1" ht="18">
      <c r="A255" s="37"/>
      <c r="B255" s="38"/>
      <c r="C255" s="37" t="s">
        <v>500</v>
      </c>
      <c r="E255" s="38" t="s">
        <v>141</v>
      </c>
      <c r="F255" s="45"/>
      <c r="G255" s="41"/>
      <c r="H255" s="33"/>
      <c r="I255" s="41"/>
      <c r="J255" s="41"/>
      <c r="K255" s="41">
        <f>K256+K257+K262+K263</f>
        <v>0</v>
      </c>
      <c r="L255" s="41">
        <f aca="true" t="shared" si="47" ref="L255:W255">L256+L257+L262+L263</f>
        <v>0</v>
      </c>
      <c r="M255" s="41">
        <f t="shared" si="47"/>
        <v>0</v>
      </c>
      <c r="N255" s="41">
        <f t="shared" si="47"/>
        <v>0</v>
      </c>
      <c r="O255" s="41">
        <f t="shared" si="47"/>
        <v>0</v>
      </c>
      <c r="P255" s="41">
        <f t="shared" si="47"/>
        <v>0</v>
      </c>
      <c r="Q255" s="41">
        <f t="shared" si="47"/>
        <v>170000</v>
      </c>
      <c r="R255" s="41">
        <f t="shared" si="47"/>
        <v>0</v>
      </c>
      <c r="S255" s="41">
        <f t="shared" si="47"/>
        <v>0</v>
      </c>
      <c r="T255" s="41">
        <f t="shared" si="47"/>
        <v>120000</v>
      </c>
      <c r="U255" s="41">
        <f t="shared" si="47"/>
        <v>0</v>
      </c>
      <c r="V255" s="41">
        <f t="shared" si="47"/>
        <v>0</v>
      </c>
      <c r="W255" s="41">
        <f t="shared" si="47"/>
        <v>120000</v>
      </c>
      <c r="X255" s="41">
        <f t="shared" si="46"/>
        <v>290000</v>
      </c>
      <c r="Y255" s="45"/>
    </row>
    <row r="256" spans="1:25" s="43" customFormat="1" ht="15">
      <c r="A256" s="35"/>
      <c r="B256" s="36"/>
      <c r="C256" s="58"/>
      <c r="D256" s="36" t="s">
        <v>142</v>
      </c>
      <c r="E256" s="42" t="s">
        <v>143</v>
      </c>
      <c r="F256" s="40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>
        <f t="shared" si="46"/>
        <v>0</v>
      </c>
      <c r="Y256" s="40"/>
    </row>
    <row r="257" spans="1:25" s="43" customFormat="1" ht="15">
      <c r="A257" s="35"/>
      <c r="B257" s="36"/>
      <c r="C257" s="37"/>
      <c r="D257" s="36" t="s">
        <v>611</v>
      </c>
      <c r="E257" s="42" t="s">
        <v>612</v>
      </c>
      <c r="F257" s="40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>
        <f aca="true" t="shared" si="48" ref="X257:X265">K257+N257+Q257+T257</f>
        <v>0</v>
      </c>
      <c r="Y257" s="40"/>
    </row>
    <row r="258" spans="1:25" s="43" customFormat="1" ht="15" hidden="1">
      <c r="A258" s="35"/>
      <c r="B258" s="36"/>
      <c r="C258" s="35"/>
      <c r="D258" s="36"/>
      <c r="E258" s="42"/>
      <c r="F258" s="40"/>
      <c r="G258" s="42"/>
      <c r="H258" s="42"/>
      <c r="I258" s="42"/>
      <c r="J258" s="42"/>
      <c r="K258" s="59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>
        <f t="shared" si="48"/>
        <v>0</v>
      </c>
      <c r="Y258" s="40"/>
    </row>
    <row r="259" spans="1:25" s="43" customFormat="1" ht="15" hidden="1">
      <c r="A259" s="35"/>
      <c r="B259" s="36"/>
      <c r="C259" s="35"/>
      <c r="D259" s="36"/>
      <c r="E259" s="42"/>
      <c r="F259" s="40"/>
      <c r="G259" s="42"/>
      <c r="H259" s="42"/>
      <c r="I259" s="42"/>
      <c r="J259" s="42"/>
      <c r="K259" s="59"/>
      <c r="L259" s="42"/>
      <c r="M259" s="42"/>
      <c r="N259" s="59"/>
      <c r="O259" s="42"/>
      <c r="P259" s="42"/>
      <c r="Q259" s="59"/>
      <c r="R259" s="42"/>
      <c r="S259" s="42"/>
      <c r="T259" s="59"/>
      <c r="U259" s="42"/>
      <c r="V259" s="42"/>
      <c r="W259" s="59"/>
      <c r="X259" s="42">
        <f t="shared" si="48"/>
        <v>0</v>
      </c>
      <c r="Y259" s="40"/>
    </row>
    <row r="260" spans="1:25" s="43" customFormat="1" ht="15" hidden="1">
      <c r="A260" s="35"/>
      <c r="B260" s="36"/>
      <c r="C260" s="35"/>
      <c r="D260" s="36"/>
      <c r="E260" s="42"/>
      <c r="F260" s="40"/>
      <c r="G260" s="42"/>
      <c r="H260" s="42"/>
      <c r="I260" s="42"/>
      <c r="J260" s="42"/>
      <c r="K260" s="59"/>
      <c r="L260" s="42"/>
      <c r="M260" s="42"/>
      <c r="N260" s="59"/>
      <c r="O260" s="42"/>
      <c r="P260" s="42"/>
      <c r="Q260" s="59"/>
      <c r="R260" s="42"/>
      <c r="S260" s="42"/>
      <c r="T260" s="59"/>
      <c r="U260" s="42"/>
      <c r="V260" s="42"/>
      <c r="W260" s="59"/>
      <c r="X260" s="42">
        <f t="shared" si="48"/>
        <v>0</v>
      </c>
      <c r="Y260" s="40"/>
    </row>
    <row r="261" spans="1:25" s="43" customFormat="1" ht="15" hidden="1">
      <c r="A261" s="35"/>
      <c r="B261" s="36"/>
      <c r="C261" s="35"/>
      <c r="D261" s="36"/>
      <c r="E261" s="42"/>
      <c r="F261" s="40"/>
      <c r="G261" s="42"/>
      <c r="H261" s="42"/>
      <c r="I261" s="42"/>
      <c r="J261" s="42"/>
      <c r="K261" s="42"/>
      <c r="L261" s="42"/>
      <c r="M261" s="42"/>
      <c r="N261" s="59"/>
      <c r="O261" s="42"/>
      <c r="P261" s="42"/>
      <c r="Q261" s="59"/>
      <c r="R261" s="42"/>
      <c r="S261" s="42"/>
      <c r="T261" s="59"/>
      <c r="U261" s="42"/>
      <c r="V261" s="42"/>
      <c r="W261" s="59"/>
      <c r="X261" s="42">
        <f t="shared" si="48"/>
        <v>0</v>
      </c>
      <c r="Y261" s="40"/>
    </row>
    <row r="262" spans="1:25" s="43" customFormat="1" ht="15">
      <c r="A262" s="35"/>
      <c r="B262" s="36"/>
      <c r="C262" s="35"/>
      <c r="D262" s="36" t="s">
        <v>144</v>
      </c>
      <c r="E262" s="42" t="s">
        <v>145</v>
      </c>
      <c r="F262" s="40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>
        <v>20000</v>
      </c>
      <c r="R262" s="42"/>
      <c r="S262" s="42"/>
      <c r="T262" s="42">
        <v>20000</v>
      </c>
      <c r="U262" s="42"/>
      <c r="V262" s="42"/>
      <c r="W262" s="42">
        <v>20000</v>
      </c>
      <c r="X262" s="42">
        <f t="shared" si="48"/>
        <v>40000</v>
      </c>
      <c r="Y262" s="40"/>
    </row>
    <row r="263" spans="1:25" s="43" customFormat="1" ht="30">
      <c r="A263" s="35"/>
      <c r="B263" s="36"/>
      <c r="C263" s="35"/>
      <c r="D263" s="36" t="s">
        <v>144</v>
      </c>
      <c r="E263" s="39" t="s">
        <v>146</v>
      </c>
      <c r="F263" s="40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>
        <v>150000</v>
      </c>
      <c r="R263" s="42"/>
      <c r="S263" s="42"/>
      <c r="T263" s="42">
        <v>100000</v>
      </c>
      <c r="U263" s="42"/>
      <c r="V263" s="42"/>
      <c r="W263" s="42">
        <v>100000</v>
      </c>
      <c r="X263" s="42">
        <f t="shared" si="48"/>
        <v>250000</v>
      </c>
      <c r="Y263" s="40"/>
    </row>
    <row r="264" spans="1:25" s="187" customFormat="1" ht="18.75">
      <c r="A264" s="182"/>
      <c r="B264" s="183"/>
      <c r="C264" s="37">
        <v>1524</v>
      </c>
      <c r="D264" s="36" t="s">
        <v>658</v>
      </c>
      <c r="E264" s="184"/>
      <c r="F264" s="185"/>
      <c r="G264" s="184"/>
      <c r="H264" s="71"/>
      <c r="I264" s="184"/>
      <c r="J264" s="184"/>
      <c r="K264" s="186">
        <v>85000</v>
      </c>
      <c r="L264" s="184"/>
      <c r="M264" s="184"/>
      <c r="N264" s="186">
        <v>85000</v>
      </c>
      <c r="O264" s="186"/>
      <c r="P264" s="186"/>
      <c r="Q264" s="42"/>
      <c r="R264" s="186"/>
      <c r="S264" s="186"/>
      <c r="T264" s="42"/>
      <c r="U264" s="186"/>
      <c r="V264" s="186"/>
      <c r="W264" s="186"/>
      <c r="X264" s="42">
        <f>K264+N264+Q264+T264</f>
        <v>170000</v>
      </c>
      <c r="Y264" s="185"/>
    </row>
    <row r="265" spans="1:25" s="203" customFormat="1" ht="15.75">
      <c r="A265" s="6"/>
      <c r="B265" s="44"/>
      <c r="C265" s="6"/>
      <c r="D265" s="44" t="s">
        <v>675</v>
      </c>
      <c r="E265" s="48"/>
      <c r="F265" s="201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>
        <v>100000</v>
      </c>
      <c r="R265" s="202"/>
      <c r="S265" s="202"/>
      <c r="T265" s="202">
        <v>100000</v>
      </c>
      <c r="U265" s="202"/>
      <c r="V265" s="202"/>
      <c r="W265" s="202"/>
      <c r="X265" s="41">
        <f t="shared" si="48"/>
        <v>200000</v>
      </c>
      <c r="Y265" s="201"/>
    </row>
    <row r="266" spans="1:25" ht="15.75" hidden="1">
      <c r="A266" s="13"/>
      <c r="B266" s="15"/>
      <c r="C266" s="6"/>
      <c r="D266" s="60"/>
      <c r="E266" s="61"/>
      <c r="F266" s="17"/>
      <c r="G266" s="16"/>
      <c r="H266" s="16"/>
      <c r="I266" s="17"/>
      <c r="J266" s="17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7"/>
    </row>
    <row r="267" spans="1:25" ht="15.75" hidden="1">
      <c r="A267" s="13"/>
      <c r="B267" s="15"/>
      <c r="C267" s="6"/>
      <c r="D267" s="60"/>
      <c r="E267" s="61"/>
      <c r="F267" s="17"/>
      <c r="G267" s="16"/>
      <c r="H267" s="16"/>
      <c r="I267" s="17"/>
      <c r="J267" s="17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7"/>
    </row>
    <row r="268" spans="1:25" ht="15.75" hidden="1">
      <c r="A268" s="13"/>
      <c r="B268" s="15"/>
      <c r="C268" s="6"/>
      <c r="D268" s="60"/>
      <c r="E268" s="61"/>
      <c r="F268" s="17"/>
      <c r="G268" s="16"/>
      <c r="H268" s="16"/>
      <c r="I268" s="17"/>
      <c r="J268" s="17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7"/>
    </row>
    <row r="269" spans="1:25" ht="15.75" hidden="1">
      <c r="A269" s="13"/>
      <c r="B269" s="15"/>
      <c r="C269" s="6"/>
      <c r="D269" s="60"/>
      <c r="E269" s="61"/>
      <c r="F269" s="17"/>
      <c r="G269" s="16"/>
      <c r="H269" s="16"/>
      <c r="I269" s="17"/>
      <c r="J269" s="17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7"/>
    </row>
    <row r="270" spans="1:25" ht="15.75" hidden="1">
      <c r="A270" s="13"/>
      <c r="B270" s="15"/>
      <c r="C270" s="6"/>
      <c r="D270" s="15"/>
      <c r="E270" s="16"/>
      <c r="F270" s="17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7"/>
    </row>
    <row r="271" spans="1:25" ht="15.75" hidden="1">
      <c r="A271" s="13"/>
      <c r="B271" s="15"/>
      <c r="C271" s="6"/>
      <c r="D271" s="15"/>
      <c r="E271" s="16"/>
      <c r="F271" s="1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7"/>
    </row>
    <row r="272" spans="1:25" s="28" customFormat="1" ht="18.75">
      <c r="A272" s="24" t="s">
        <v>4</v>
      </c>
      <c r="C272" s="20">
        <v>1511</v>
      </c>
      <c r="D272" s="112" t="s">
        <v>669</v>
      </c>
      <c r="E272" s="26"/>
      <c r="F272" s="27"/>
      <c r="G272" s="26"/>
      <c r="H272" s="115"/>
      <c r="I272" s="26"/>
      <c r="J272" s="115"/>
      <c r="K272" s="115">
        <f>K273+K274+K275+K276+K277+K278+K290+K291</f>
        <v>880000</v>
      </c>
      <c r="L272" s="115">
        <f aca="true" t="shared" si="49" ref="L272:W272">L273+L274+L275+L276+L277+L278+L290+L291</f>
        <v>0</v>
      </c>
      <c r="M272" s="115">
        <f t="shared" si="49"/>
        <v>0</v>
      </c>
      <c r="N272" s="115">
        <f t="shared" si="49"/>
        <v>915000</v>
      </c>
      <c r="O272" s="115">
        <f t="shared" si="49"/>
        <v>0</v>
      </c>
      <c r="P272" s="115">
        <f t="shared" si="49"/>
        <v>0</v>
      </c>
      <c r="Q272" s="115">
        <f t="shared" si="49"/>
        <v>500000</v>
      </c>
      <c r="R272" s="115">
        <f t="shared" si="49"/>
        <v>0</v>
      </c>
      <c r="S272" s="115">
        <f t="shared" si="49"/>
        <v>0</v>
      </c>
      <c r="T272" s="115">
        <f t="shared" si="49"/>
        <v>495000</v>
      </c>
      <c r="U272" s="115">
        <f t="shared" si="49"/>
        <v>0</v>
      </c>
      <c r="V272" s="115">
        <f t="shared" si="49"/>
        <v>0</v>
      </c>
      <c r="W272" s="115">
        <f t="shared" si="49"/>
        <v>700000</v>
      </c>
      <c r="X272" s="115">
        <f aca="true" t="shared" si="50" ref="X272:X279">K272+N272+Q272+T272</f>
        <v>2790000</v>
      </c>
      <c r="Y272" s="27"/>
    </row>
    <row r="273" spans="1:25" s="46" customFormat="1" ht="18">
      <c r="A273" s="37"/>
      <c r="B273" s="38"/>
      <c r="C273" s="37" t="s">
        <v>501</v>
      </c>
      <c r="D273" s="38" t="s">
        <v>155</v>
      </c>
      <c r="E273" s="41"/>
      <c r="F273" s="45"/>
      <c r="G273" s="41"/>
      <c r="H273" s="33"/>
      <c r="I273" s="41"/>
      <c r="J273" s="41"/>
      <c r="K273" s="41">
        <v>120000</v>
      </c>
      <c r="L273" s="41"/>
      <c r="M273" s="41"/>
      <c r="N273" s="41">
        <v>120000</v>
      </c>
      <c r="O273" s="41"/>
      <c r="P273" s="41"/>
      <c r="Q273" s="41">
        <v>60000</v>
      </c>
      <c r="R273" s="41"/>
      <c r="S273" s="41"/>
      <c r="T273" s="41">
        <v>60000</v>
      </c>
      <c r="U273" s="41"/>
      <c r="V273" s="41"/>
      <c r="W273" s="41">
        <v>60000</v>
      </c>
      <c r="X273" s="41">
        <f t="shared" si="50"/>
        <v>360000</v>
      </c>
      <c r="Y273" s="45" t="s">
        <v>160</v>
      </c>
    </row>
    <row r="274" spans="1:25" s="46" customFormat="1" ht="18">
      <c r="A274" s="37"/>
      <c r="B274" s="38"/>
      <c r="C274" s="37" t="s">
        <v>502</v>
      </c>
      <c r="D274" s="38" t="s">
        <v>156</v>
      </c>
      <c r="E274" s="41"/>
      <c r="F274" s="45"/>
      <c r="G274" s="41"/>
      <c r="H274" s="33"/>
      <c r="I274" s="41"/>
      <c r="J274" s="41"/>
      <c r="K274" s="41">
        <v>80000</v>
      </c>
      <c r="L274" s="41"/>
      <c r="M274" s="41"/>
      <c r="N274" s="41">
        <v>100000</v>
      </c>
      <c r="O274" s="41"/>
      <c r="P274" s="41"/>
      <c r="Q274" s="41"/>
      <c r="R274" s="41"/>
      <c r="S274" s="41"/>
      <c r="T274" s="41"/>
      <c r="U274" s="41"/>
      <c r="V274" s="41"/>
      <c r="W274" s="41">
        <v>110000</v>
      </c>
      <c r="X274" s="41">
        <f t="shared" si="50"/>
        <v>180000</v>
      </c>
      <c r="Y274" s="45" t="s">
        <v>160</v>
      </c>
    </row>
    <row r="275" spans="1:25" s="46" customFormat="1" ht="18">
      <c r="A275" s="37"/>
      <c r="B275" s="38"/>
      <c r="C275" s="37" t="s">
        <v>503</v>
      </c>
      <c r="D275" s="38" t="s">
        <v>157</v>
      </c>
      <c r="E275" s="41"/>
      <c r="F275" s="45"/>
      <c r="G275" s="41"/>
      <c r="H275" s="33"/>
      <c r="I275" s="41"/>
      <c r="J275" s="41"/>
      <c r="K275" s="41">
        <v>60000</v>
      </c>
      <c r="L275" s="41"/>
      <c r="M275" s="41"/>
      <c r="N275" s="41">
        <v>60000</v>
      </c>
      <c r="O275" s="41"/>
      <c r="P275" s="41"/>
      <c r="Q275" s="41">
        <v>60000</v>
      </c>
      <c r="R275" s="41"/>
      <c r="S275" s="41"/>
      <c r="T275" s="41">
        <v>60000</v>
      </c>
      <c r="U275" s="41"/>
      <c r="V275" s="41"/>
      <c r="W275" s="41">
        <v>60000</v>
      </c>
      <c r="X275" s="41">
        <f t="shared" si="50"/>
        <v>240000</v>
      </c>
      <c r="Y275" s="45" t="s">
        <v>160</v>
      </c>
    </row>
    <row r="276" spans="1:25" s="46" customFormat="1" ht="18">
      <c r="A276" s="37"/>
      <c r="B276" s="38"/>
      <c r="C276" s="37" t="s">
        <v>504</v>
      </c>
      <c r="D276" s="38" t="s">
        <v>158</v>
      </c>
      <c r="E276" s="41"/>
      <c r="F276" s="45"/>
      <c r="G276" s="41"/>
      <c r="H276" s="33"/>
      <c r="I276" s="41"/>
      <c r="J276" s="41"/>
      <c r="K276" s="41">
        <v>55000</v>
      </c>
      <c r="L276" s="41"/>
      <c r="M276" s="41"/>
      <c r="N276" s="41">
        <v>100000</v>
      </c>
      <c r="O276" s="41"/>
      <c r="P276" s="41"/>
      <c r="Q276" s="41">
        <v>55000</v>
      </c>
      <c r="R276" s="41"/>
      <c r="S276" s="41"/>
      <c r="T276" s="41">
        <v>50000</v>
      </c>
      <c r="U276" s="41"/>
      <c r="V276" s="41"/>
      <c r="W276" s="41">
        <v>25000</v>
      </c>
      <c r="X276" s="41">
        <f t="shared" si="50"/>
        <v>260000</v>
      </c>
      <c r="Y276" s="45" t="s">
        <v>160</v>
      </c>
    </row>
    <row r="277" spans="1:25" s="46" customFormat="1" ht="18">
      <c r="A277" s="37"/>
      <c r="B277" s="38"/>
      <c r="C277" s="37" t="s">
        <v>505</v>
      </c>
      <c r="D277" s="38" t="s">
        <v>159</v>
      </c>
      <c r="E277" s="41"/>
      <c r="F277" s="45"/>
      <c r="G277" s="41"/>
      <c r="H277" s="33"/>
      <c r="I277" s="41"/>
      <c r="J277" s="41"/>
      <c r="K277" s="41"/>
      <c r="L277" s="41"/>
      <c r="M277" s="41"/>
      <c r="N277" s="41"/>
      <c r="O277" s="41"/>
      <c r="P277" s="41"/>
      <c r="Q277" s="41">
        <v>200000</v>
      </c>
      <c r="R277" s="41"/>
      <c r="S277" s="41"/>
      <c r="T277" s="41">
        <v>200000</v>
      </c>
      <c r="U277" s="41"/>
      <c r="V277" s="41"/>
      <c r="W277" s="41">
        <v>220000</v>
      </c>
      <c r="X277" s="41">
        <f t="shared" si="50"/>
        <v>400000</v>
      </c>
      <c r="Y277" s="45" t="s">
        <v>160</v>
      </c>
    </row>
    <row r="278" spans="1:25" s="46" customFormat="1" ht="15.75" customHeight="1">
      <c r="A278" s="37"/>
      <c r="B278" s="38"/>
      <c r="C278" s="37" t="s">
        <v>506</v>
      </c>
      <c r="D278" s="38" t="s">
        <v>147</v>
      </c>
      <c r="E278" s="41"/>
      <c r="F278" s="45"/>
      <c r="G278" s="41"/>
      <c r="H278" s="33"/>
      <c r="I278" s="41"/>
      <c r="J278" s="41"/>
      <c r="K278" s="41">
        <f aca="true" t="shared" si="51" ref="K278:W278">K279+K280+K281+K282+K283+K284+K285+K286+K287+K288+K289</f>
        <v>540000</v>
      </c>
      <c r="L278" s="41">
        <f t="shared" si="51"/>
        <v>0</v>
      </c>
      <c r="M278" s="41">
        <f t="shared" si="51"/>
        <v>0</v>
      </c>
      <c r="N278" s="41">
        <f t="shared" si="51"/>
        <v>415000</v>
      </c>
      <c r="O278" s="41">
        <f t="shared" si="51"/>
        <v>0</v>
      </c>
      <c r="P278" s="41">
        <f t="shared" si="51"/>
        <v>0</v>
      </c>
      <c r="Q278" s="41">
        <f t="shared" si="51"/>
        <v>100000</v>
      </c>
      <c r="R278" s="41">
        <f t="shared" si="51"/>
        <v>0</v>
      </c>
      <c r="S278" s="41">
        <f t="shared" si="51"/>
        <v>0</v>
      </c>
      <c r="T278" s="41">
        <f t="shared" si="51"/>
        <v>100000</v>
      </c>
      <c r="U278" s="41">
        <f t="shared" si="51"/>
        <v>0</v>
      </c>
      <c r="V278" s="41">
        <f t="shared" si="51"/>
        <v>0</v>
      </c>
      <c r="W278" s="41">
        <f t="shared" si="51"/>
        <v>200000</v>
      </c>
      <c r="X278" s="41">
        <f t="shared" si="50"/>
        <v>1155000</v>
      </c>
      <c r="Y278" s="45" t="s">
        <v>670</v>
      </c>
    </row>
    <row r="279" spans="1:25" s="43" customFormat="1" ht="15">
      <c r="A279" s="35"/>
      <c r="B279" s="36"/>
      <c r="C279" s="40"/>
      <c r="D279" s="36" t="s">
        <v>613</v>
      </c>
      <c r="E279" s="42"/>
      <c r="F279" s="40" t="s">
        <v>197</v>
      </c>
      <c r="G279" s="42"/>
      <c r="H279" s="42"/>
      <c r="I279" s="42"/>
      <c r="J279" s="42"/>
      <c r="K279" s="42">
        <v>80000</v>
      </c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>
        <f t="shared" si="50"/>
        <v>80000</v>
      </c>
      <c r="Y279" s="40" t="s">
        <v>671</v>
      </c>
    </row>
    <row r="280" spans="1:25" s="43" customFormat="1" ht="15">
      <c r="A280" s="35"/>
      <c r="B280" s="36"/>
      <c r="C280" s="40"/>
      <c r="D280" s="36" t="s">
        <v>148</v>
      </c>
      <c r="E280" s="42"/>
      <c r="F280" s="40" t="s">
        <v>197</v>
      </c>
      <c r="G280" s="42"/>
      <c r="H280" s="42"/>
      <c r="I280" s="42"/>
      <c r="J280" s="42"/>
      <c r="K280" s="42">
        <v>100000</v>
      </c>
      <c r="L280" s="42"/>
      <c r="M280" s="42"/>
      <c r="N280" s="42">
        <v>190000</v>
      </c>
      <c r="O280" s="42"/>
      <c r="P280" s="42"/>
      <c r="Q280" s="42"/>
      <c r="R280" s="42"/>
      <c r="S280" s="42"/>
      <c r="T280" s="42"/>
      <c r="U280" s="42"/>
      <c r="V280" s="42"/>
      <c r="W280" s="42">
        <v>100000</v>
      </c>
      <c r="X280" s="42">
        <f aca="true" t="shared" si="52" ref="X280:X289">K280+N280+Q280+T280</f>
        <v>290000</v>
      </c>
      <c r="Y280" s="40"/>
    </row>
    <row r="281" spans="1:25" s="43" customFormat="1" ht="15">
      <c r="A281" s="35"/>
      <c r="B281" s="36"/>
      <c r="C281" s="40"/>
      <c r="D281" s="36" t="s">
        <v>614</v>
      </c>
      <c r="E281" s="42"/>
      <c r="F281" s="40" t="s">
        <v>197</v>
      </c>
      <c r="G281" s="42"/>
      <c r="H281" s="42"/>
      <c r="I281" s="42"/>
      <c r="J281" s="42"/>
      <c r="K281" s="42">
        <v>150000</v>
      </c>
      <c r="L281" s="42"/>
      <c r="M281" s="42"/>
      <c r="N281" s="42">
        <v>45000</v>
      </c>
      <c r="O281" s="42"/>
      <c r="P281" s="42"/>
      <c r="Q281" s="42"/>
      <c r="R281" s="42"/>
      <c r="S281" s="42"/>
      <c r="T281" s="42"/>
      <c r="U281" s="42"/>
      <c r="V281" s="42"/>
      <c r="W281" s="42"/>
      <c r="X281" s="42">
        <f t="shared" si="52"/>
        <v>195000</v>
      </c>
      <c r="Y281" s="40"/>
    </row>
    <row r="282" spans="1:25" s="43" customFormat="1" ht="15">
      <c r="A282" s="35"/>
      <c r="B282" s="36"/>
      <c r="C282" s="40"/>
      <c r="D282" s="36" t="s">
        <v>637</v>
      </c>
      <c r="E282" s="42"/>
      <c r="F282" s="40" t="s">
        <v>197</v>
      </c>
      <c r="G282" s="42"/>
      <c r="H282" s="42"/>
      <c r="I282" s="42"/>
      <c r="J282" s="42"/>
      <c r="K282" s="42">
        <v>45000</v>
      </c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>
        <f t="shared" si="52"/>
        <v>45000</v>
      </c>
      <c r="Y282" s="40"/>
    </row>
    <row r="283" spans="1:25" s="43" customFormat="1" ht="30">
      <c r="A283" s="35"/>
      <c r="B283" s="36"/>
      <c r="C283" s="40"/>
      <c r="D283" s="49" t="s">
        <v>149</v>
      </c>
      <c r="E283" s="42"/>
      <c r="F283" s="40" t="s">
        <v>197</v>
      </c>
      <c r="G283" s="42"/>
      <c r="H283" s="42"/>
      <c r="I283" s="42"/>
      <c r="J283" s="42"/>
      <c r="K283" s="42">
        <v>40000</v>
      </c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>
        <f t="shared" si="52"/>
        <v>40000</v>
      </c>
      <c r="Y283" s="40"/>
    </row>
    <row r="284" spans="1:25" s="43" customFormat="1" ht="15">
      <c r="A284" s="35"/>
      <c r="B284" s="36"/>
      <c r="C284" s="45"/>
      <c r="D284" s="36" t="s">
        <v>150</v>
      </c>
      <c r="E284" s="41"/>
      <c r="F284" s="40" t="s">
        <v>197</v>
      </c>
      <c r="G284" s="42"/>
      <c r="H284" s="42"/>
      <c r="I284" s="42"/>
      <c r="J284" s="42"/>
      <c r="K284" s="42">
        <v>60000</v>
      </c>
      <c r="L284" s="42"/>
      <c r="M284" s="42"/>
      <c r="N284" s="42">
        <v>90000</v>
      </c>
      <c r="O284" s="42"/>
      <c r="P284" s="42"/>
      <c r="Q284" s="42"/>
      <c r="R284" s="42"/>
      <c r="S284" s="42"/>
      <c r="T284" s="42"/>
      <c r="U284" s="42"/>
      <c r="V284" s="42"/>
      <c r="W284" s="42"/>
      <c r="X284" s="42">
        <f t="shared" si="52"/>
        <v>150000</v>
      </c>
      <c r="Y284" s="40"/>
    </row>
    <row r="285" spans="1:25" s="43" customFormat="1" ht="15">
      <c r="A285" s="35"/>
      <c r="B285" s="36"/>
      <c r="C285" s="62"/>
      <c r="D285" s="36" t="s">
        <v>151</v>
      </c>
      <c r="E285" s="42"/>
      <c r="F285" s="40" t="s">
        <v>197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>
        <f t="shared" si="52"/>
        <v>0</v>
      </c>
      <c r="Y285" s="40"/>
    </row>
    <row r="286" spans="1:25" s="43" customFormat="1" ht="15">
      <c r="A286" s="35"/>
      <c r="B286" s="63"/>
      <c r="C286" s="40"/>
      <c r="D286" s="36" t="s">
        <v>152</v>
      </c>
      <c r="E286" s="42"/>
      <c r="F286" s="40" t="s">
        <v>197</v>
      </c>
      <c r="G286" s="42"/>
      <c r="H286" s="42"/>
      <c r="I286" s="42"/>
      <c r="J286" s="42"/>
      <c r="K286" s="42">
        <v>50000</v>
      </c>
      <c r="L286" s="42"/>
      <c r="M286" s="42"/>
      <c r="N286" s="42">
        <v>90000</v>
      </c>
      <c r="O286" s="42"/>
      <c r="P286" s="42"/>
      <c r="Q286" s="42"/>
      <c r="R286" s="42"/>
      <c r="S286" s="42"/>
      <c r="T286" s="42"/>
      <c r="U286" s="42"/>
      <c r="V286" s="42"/>
      <c r="W286" s="42"/>
      <c r="X286" s="42">
        <f t="shared" si="52"/>
        <v>140000</v>
      </c>
      <c r="Y286" s="40"/>
    </row>
    <row r="287" spans="1:25" s="43" customFormat="1" ht="15">
      <c r="A287" s="35"/>
      <c r="B287" s="63"/>
      <c r="C287" s="40"/>
      <c r="D287" s="36" t="s">
        <v>153</v>
      </c>
      <c r="E287" s="42"/>
      <c r="F287" s="40" t="s">
        <v>197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>
        <f t="shared" si="52"/>
        <v>0</v>
      </c>
      <c r="Y287" s="40"/>
    </row>
    <row r="288" spans="1:25" s="43" customFormat="1" ht="15">
      <c r="A288" s="35"/>
      <c r="B288" s="63"/>
      <c r="C288" s="40"/>
      <c r="D288" s="36" t="s">
        <v>650</v>
      </c>
      <c r="E288" s="42"/>
      <c r="F288" s="40" t="s">
        <v>197</v>
      </c>
      <c r="G288" s="42"/>
      <c r="H288" s="42"/>
      <c r="I288" s="42"/>
      <c r="J288" s="42"/>
      <c r="K288" s="42">
        <v>15000</v>
      </c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>
        <f t="shared" si="52"/>
        <v>15000</v>
      </c>
      <c r="Y288" s="40"/>
    </row>
    <row r="289" spans="1:25" s="43" customFormat="1" ht="30">
      <c r="A289" s="35"/>
      <c r="B289" s="63"/>
      <c r="C289" s="40"/>
      <c r="D289" s="49" t="s">
        <v>154</v>
      </c>
      <c r="E289" s="42"/>
      <c r="F289" s="40" t="s">
        <v>197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>
        <v>100000</v>
      </c>
      <c r="R289" s="42"/>
      <c r="S289" s="42"/>
      <c r="T289" s="42">
        <v>100000</v>
      </c>
      <c r="U289" s="42"/>
      <c r="V289" s="42"/>
      <c r="W289" s="42">
        <v>100000</v>
      </c>
      <c r="X289" s="42">
        <f t="shared" si="52"/>
        <v>200000</v>
      </c>
      <c r="Y289" s="40"/>
    </row>
    <row r="290" spans="1:25" s="46" customFormat="1" ht="18">
      <c r="A290" s="37"/>
      <c r="B290" s="64"/>
      <c r="C290" s="45" t="s">
        <v>507</v>
      </c>
      <c r="D290" s="38" t="s">
        <v>140</v>
      </c>
      <c r="E290" s="41"/>
      <c r="F290" s="45"/>
      <c r="G290" s="41"/>
      <c r="H290" s="33"/>
      <c r="I290" s="41"/>
      <c r="J290" s="41"/>
      <c r="K290" s="41">
        <v>25000</v>
      </c>
      <c r="L290" s="41"/>
      <c r="M290" s="41"/>
      <c r="N290" s="41">
        <v>40000</v>
      </c>
      <c r="O290" s="41"/>
      <c r="P290" s="41"/>
      <c r="Q290" s="41">
        <v>25000</v>
      </c>
      <c r="R290" s="41"/>
      <c r="S290" s="41"/>
      <c r="T290" s="41">
        <v>25000</v>
      </c>
      <c r="U290" s="41"/>
      <c r="V290" s="41"/>
      <c r="W290" s="41">
        <v>25000</v>
      </c>
      <c r="X290" s="41">
        <f aca="true" t="shared" si="53" ref="X290:X296">K290+N290+Q290+T290</f>
        <v>115000</v>
      </c>
      <c r="Y290" s="45" t="s">
        <v>301</v>
      </c>
    </row>
    <row r="291" spans="1:25" s="46" customFormat="1" ht="18">
      <c r="A291" s="37"/>
      <c r="B291" s="64"/>
      <c r="C291" s="45" t="s">
        <v>615</v>
      </c>
      <c r="D291" s="38" t="s">
        <v>616</v>
      </c>
      <c r="E291" s="41"/>
      <c r="F291" s="45"/>
      <c r="G291" s="41"/>
      <c r="H291" s="33"/>
      <c r="I291" s="41"/>
      <c r="J291" s="41"/>
      <c r="K291" s="41"/>
      <c r="L291" s="41"/>
      <c r="M291" s="41"/>
      <c r="N291" s="41">
        <v>80000</v>
      </c>
      <c r="O291" s="41"/>
      <c r="P291" s="41"/>
      <c r="Q291" s="41"/>
      <c r="R291" s="41"/>
      <c r="S291" s="41"/>
      <c r="T291" s="41"/>
      <c r="U291" s="41"/>
      <c r="V291" s="41"/>
      <c r="W291" s="41"/>
      <c r="X291" s="41">
        <f t="shared" si="53"/>
        <v>80000</v>
      </c>
      <c r="Y291" s="45"/>
    </row>
    <row r="292" spans="4:24" ht="15.75">
      <c r="D292" s="198"/>
      <c r="Q292" s="42"/>
      <c r="T292" s="42"/>
      <c r="X292" s="41"/>
    </row>
    <row r="293" spans="1:25" s="67" customFormat="1" ht="18.75">
      <c r="A293" s="24" t="s">
        <v>36</v>
      </c>
      <c r="B293" s="50" t="s">
        <v>40</v>
      </c>
      <c r="C293" s="20"/>
      <c r="D293" s="108" t="s">
        <v>656</v>
      </c>
      <c r="E293" s="65"/>
      <c r="F293" s="66"/>
      <c r="G293" s="65" t="e">
        <f>+#REF!+K293+L293+M293+N293+O293+P293+Q293+R293+S293+T293+U293+V293</f>
        <v>#REF!</v>
      </c>
      <c r="H293" s="115"/>
      <c r="I293" s="65"/>
      <c r="J293" s="65"/>
      <c r="K293" s="115">
        <f>K294</f>
        <v>330000</v>
      </c>
      <c r="L293" s="115">
        <f aca="true" t="shared" si="54" ref="L293:T293">L294</f>
        <v>0</v>
      </c>
      <c r="M293" s="115">
        <f t="shared" si="54"/>
        <v>0</v>
      </c>
      <c r="N293" s="115">
        <f t="shared" si="54"/>
        <v>330000</v>
      </c>
      <c r="O293" s="115">
        <f t="shared" si="54"/>
        <v>0</v>
      </c>
      <c r="P293" s="115">
        <f t="shared" si="54"/>
        <v>0</v>
      </c>
      <c r="Q293" s="115">
        <f t="shared" si="54"/>
        <v>0</v>
      </c>
      <c r="R293" s="115">
        <f t="shared" si="54"/>
        <v>0</v>
      </c>
      <c r="S293" s="115">
        <f t="shared" si="54"/>
        <v>0</v>
      </c>
      <c r="T293" s="115">
        <f t="shared" si="54"/>
        <v>0</v>
      </c>
      <c r="U293" s="115">
        <f>U294+U264</f>
        <v>0</v>
      </c>
      <c r="V293" s="115">
        <f>V294+V264</f>
        <v>0</v>
      </c>
      <c r="W293" s="115">
        <f>W294+W264</f>
        <v>0</v>
      </c>
      <c r="X293" s="115">
        <f t="shared" si="53"/>
        <v>660000</v>
      </c>
      <c r="Y293" s="27" t="s">
        <v>46</v>
      </c>
    </row>
    <row r="294" spans="1:25" s="187" customFormat="1" ht="18.75">
      <c r="A294" s="182"/>
      <c r="B294" s="183"/>
      <c r="C294" s="37">
        <v>1523</v>
      </c>
      <c r="D294" s="36" t="s">
        <v>657</v>
      </c>
      <c r="E294" s="184"/>
      <c r="F294" s="185"/>
      <c r="G294" s="184"/>
      <c r="H294" s="71"/>
      <c r="I294" s="184"/>
      <c r="J294" s="184"/>
      <c r="K294" s="186">
        <v>330000</v>
      </c>
      <c r="L294" s="184"/>
      <c r="M294" s="184"/>
      <c r="N294" s="186">
        <v>330000</v>
      </c>
      <c r="O294" s="186"/>
      <c r="P294" s="186"/>
      <c r="Q294" s="186"/>
      <c r="R294" s="186"/>
      <c r="S294" s="186"/>
      <c r="T294" s="186"/>
      <c r="U294" s="186"/>
      <c r="V294" s="186"/>
      <c r="W294" s="186"/>
      <c r="X294" s="71">
        <f t="shared" si="53"/>
        <v>660000</v>
      </c>
      <c r="Y294" s="185"/>
    </row>
    <row r="296" spans="1:25" s="28" customFormat="1" ht="18.75">
      <c r="A296" s="24" t="s">
        <v>37</v>
      </c>
      <c r="B296" s="50" t="s">
        <v>20</v>
      </c>
      <c r="C296" s="20">
        <v>1515</v>
      </c>
      <c r="D296" s="111" t="s">
        <v>602</v>
      </c>
      <c r="E296" s="26"/>
      <c r="F296" s="27"/>
      <c r="G296" s="26" t="e">
        <f>+#REF!+K296+L296+M296+N296+O296+P296+Q296+R296+S296+T296+U296+V296</f>
        <v>#REF!</v>
      </c>
      <c r="H296" s="115"/>
      <c r="I296" s="26" t="e">
        <f>#REF!</f>
        <v>#REF!</v>
      </c>
      <c r="J296" s="26"/>
      <c r="K296" s="115">
        <f>K303+K308+K312+K313+K314+K297+K307</f>
        <v>502650</v>
      </c>
      <c r="L296" s="115">
        <f aca="true" t="shared" si="55" ref="L296:W296">L303+L308+L312+L313+L314+L297+L307</f>
        <v>0</v>
      </c>
      <c r="M296" s="115">
        <f t="shared" si="55"/>
        <v>0</v>
      </c>
      <c r="N296" s="115">
        <f t="shared" si="55"/>
        <v>703300</v>
      </c>
      <c r="O296" s="115">
        <f t="shared" si="55"/>
        <v>365300</v>
      </c>
      <c r="P296" s="115">
        <f t="shared" si="55"/>
        <v>365300</v>
      </c>
      <c r="Q296" s="115">
        <f t="shared" si="55"/>
        <v>610300</v>
      </c>
      <c r="R296" s="115">
        <f t="shared" si="55"/>
        <v>0</v>
      </c>
      <c r="S296" s="115">
        <f t="shared" si="55"/>
        <v>0</v>
      </c>
      <c r="T296" s="115">
        <f t="shared" si="55"/>
        <v>359500</v>
      </c>
      <c r="U296" s="115">
        <f t="shared" si="55"/>
        <v>0</v>
      </c>
      <c r="V296" s="115">
        <f t="shared" si="55"/>
        <v>0</v>
      </c>
      <c r="W296" s="115">
        <f t="shared" si="55"/>
        <v>323700</v>
      </c>
      <c r="X296" s="115">
        <f t="shared" si="53"/>
        <v>2175750</v>
      </c>
      <c r="Y296" s="27" t="s">
        <v>300</v>
      </c>
    </row>
    <row r="297" spans="1:25" s="38" customFormat="1" ht="15">
      <c r="A297" s="37"/>
      <c r="B297" s="64"/>
      <c r="C297" s="37" t="s">
        <v>530</v>
      </c>
      <c r="D297" s="38" t="s">
        <v>651</v>
      </c>
      <c r="E297" s="41"/>
      <c r="F297" s="45"/>
      <c r="G297" s="41"/>
      <c r="H297" s="41"/>
      <c r="I297" s="41"/>
      <c r="J297" s="41"/>
      <c r="K297" s="41">
        <f>K298+K299+K300+K301+K302</f>
        <v>115280</v>
      </c>
      <c r="L297" s="41">
        <f aca="true" t="shared" si="56" ref="L297:X297">L298+L299+L300+L301+L302</f>
        <v>0</v>
      </c>
      <c r="M297" s="41">
        <f t="shared" si="56"/>
        <v>0</v>
      </c>
      <c r="N297" s="41">
        <f t="shared" si="56"/>
        <v>143280</v>
      </c>
      <c r="O297" s="41">
        <f t="shared" si="56"/>
        <v>0</v>
      </c>
      <c r="P297" s="41">
        <f t="shared" si="56"/>
        <v>0</v>
      </c>
      <c r="Q297" s="41">
        <f t="shared" si="56"/>
        <v>165000</v>
      </c>
      <c r="R297" s="41">
        <f t="shared" si="56"/>
        <v>0</v>
      </c>
      <c r="S297" s="41">
        <f t="shared" si="56"/>
        <v>0</v>
      </c>
      <c r="T297" s="41">
        <f t="shared" si="56"/>
        <v>72500</v>
      </c>
      <c r="U297" s="41">
        <f t="shared" si="56"/>
        <v>0</v>
      </c>
      <c r="V297" s="41">
        <f t="shared" si="56"/>
        <v>0</v>
      </c>
      <c r="W297" s="41">
        <f t="shared" si="56"/>
        <v>53700</v>
      </c>
      <c r="X297" s="41">
        <f t="shared" si="56"/>
        <v>496060</v>
      </c>
      <c r="Y297" s="45"/>
    </row>
    <row r="298" spans="1:25" s="43" customFormat="1" ht="15">
      <c r="A298" s="35"/>
      <c r="B298" s="36"/>
      <c r="C298" s="37" t="s">
        <v>531</v>
      </c>
      <c r="D298" s="36" t="s">
        <v>269</v>
      </c>
      <c r="E298" s="36" t="s">
        <v>274</v>
      </c>
      <c r="F298" s="40"/>
      <c r="G298" s="42" t="e">
        <f>+#REF!+K298+L298+M298+N298+O298+P298+Q298+R298+S298+T298+U298+V298</f>
        <v>#REF!</v>
      </c>
      <c r="H298" s="42"/>
      <c r="I298" s="42"/>
      <c r="J298" s="42"/>
      <c r="K298" s="42">
        <v>37000</v>
      </c>
      <c r="L298" s="42"/>
      <c r="M298" s="42"/>
      <c r="N298" s="42">
        <v>55700</v>
      </c>
      <c r="O298" s="42"/>
      <c r="P298" s="42"/>
      <c r="Q298" s="42"/>
      <c r="R298" s="42"/>
      <c r="S298" s="42"/>
      <c r="T298" s="42"/>
      <c r="U298" s="42"/>
      <c r="V298" s="42"/>
      <c r="W298" s="42"/>
      <c r="X298" s="42">
        <f aca="true" t="shared" si="57" ref="X298:X315">K298+N298+Q298+T298</f>
        <v>92700</v>
      </c>
      <c r="Y298" s="40"/>
    </row>
    <row r="299" spans="1:25" s="43" customFormat="1" ht="30">
      <c r="A299" s="35"/>
      <c r="B299" s="36"/>
      <c r="C299" s="37" t="s">
        <v>532</v>
      </c>
      <c r="D299" s="36" t="s">
        <v>270</v>
      </c>
      <c r="E299" s="39" t="s">
        <v>275</v>
      </c>
      <c r="F299" s="40"/>
      <c r="G299" s="42" t="e">
        <f>+#REF!+K299+L299+M299+N299+O299+P299+Q299+R299+S299+T299+U299+V299</f>
        <v>#REF!</v>
      </c>
      <c r="H299" s="42"/>
      <c r="I299" s="42"/>
      <c r="J299" s="42"/>
      <c r="K299" s="42">
        <v>12000</v>
      </c>
      <c r="L299" s="42"/>
      <c r="M299" s="42"/>
      <c r="N299" s="42">
        <v>12000</v>
      </c>
      <c r="O299" s="42"/>
      <c r="P299" s="42"/>
      <c r="Q299" s="42">
        <v>10000</v>
      </c>
      <c r="R299" s="42"/>
      <c r="S299" s="42"/>
      <c r="T299" s="42">
        <v>10000</v>
      </c>
      <c r="U299" s="42"/>
      <c r="V299" s="42"/>
      <c r="W299" s="42">
        <v>10000</v>
      </c>
      <c r="X299" s="42">
        <f t="shared" si="57"/>
        <v>44000</v>
      </c>
      <c r="Y299" s="40"/>
    </row>
    <row r="300" spans="1:25" s="43" customFormat="1" ht="30">
      <c r="A300" s="35"/>
      <c r="B300" s="36"/>
      <c r="C300" s="37" t="s">
        <v>533</v>
      </c>
      <c r="D300" s="49" t="s">
        <v>271</v>
      </c>
      <c r="E300" s="42" t="s">
        <v>276</v>
      </c>
      <c r="F300" s="40"/>
      <c r="G300" s="42"/>
      <c r="H300" s="42"/>
      <c r="I300" s="42"/>
      <c r="J300" s="42"/>
      <c r="K300" s="42">
        <v>66280</v>
      </c>
      <c r="L300" s="42"/>
      <c r="M300" s="42"/>
      <c r="N300" s="42">
        <v>71580</v>
      </c>
      <c r="O300" s="42"/>
      <c r="P300" s="42"/>
      <c r="Q300" s="42">
        <v>75000</v>
      </c>
      <c r="R300" s="42"/>
      <c r="S300" s="42"/>
      <c r="T300" s="42">
        <v>37500</v>
      </c>
      <c r="U300" s="42"/>
      <c r="V300" s="42"/>
      <c r="W300" s="42">
        <v>18700</v>
      </c>
      <c r="X300" s="42">
        <f t="shared" si="57"/>
        <v>250360</v>
      </c>
      <c r="Y300" s="40"/>
    </row>
    <row r="301" spans="1:25" s="43" customFormat="1" ht="30">
      <c r="A301" s="35"/>
      <c r="B301" s="36"/>
      <c r="C301" s="37" t="s">
        <v>534</v>
      </c>
      <c r="D301" s="36" t="s">
        <v>272</v>
      </c>
      <c r="E301" s="39" t="s">
        <v>277</v>
      </c>
      <c r="F301" s="40"/>
      <c r="G301" s="42"/>
      <c r="H301" s="42"/>
      <c r="I301" s="42"/>
      <c r="J301" s="42"/>
      <c r="K301" s="42"/>
      <c r="L301" s="42"/>
      <c r="M301" s="42"/>
      <c r="N301" s="42">
        <v>4000</v>
      </c>
      <c r="O301" s="42"/>
      <c r="P301" s="42"/>
      <c r="Q301" s="42">
        <v>55000</v>
      </c>
      <c r="R301" s="42"/>
      <c r="S301" s="42"/>
      <c r="T301" s="42"/>
      <c r="U301" s="42"/>
      <c r="V301" s="42"/>
      <c r="W301" s="42"/>
      <c r="X301" s="42">
        <f t="shared" si="57"/>
        <v>59000</v>
      </c>
      <c r="Y301" s="40"/>
    </row>
    <row r="302" spans="1:25" s="43" customFormat="1" ht="30">
      <c r="A302" s="35"/>
      <c r="B302" s="36"/>
      <c r="C302" s="35"/>
      <c r="D302" s="36" t="s">
        <v>273</v>
      </c>
      <c r="E302" s="39" t="s">
        <v>278</v>
      </c>
      <c r="F302" s="40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>
        <v>25000</v>
      </c>
      <c r="R302" s="42"/>
      <c r="S302" s="42"/>
      <c r="T302" s="42">
        <v>25000</v>
      </c>
      <c r="U302" s="42"/>
      <c r="V302" s="42"/>
      <c r="W302" s="42">
        <v>25000</v>
      </c>
      <c r="X302" s="42">
        <f t="shared" si="57"/>
        <v>50000</v>
      </c>
      <c r="Y302" s="40"/>
    </row>
    <row r="303" spans="1:25" s="46" customFormat="1" ht="15">
      <c r="A303" s="37"/>
      <c r="B303" s="38"/>
      <c r="C303" s="37" t="s">
        <v>535</v>
      </c>
      <c r="D303" s="38" t="s">
        <v>279</v>
      </c>
      <c r="E303" s="41"/>
      <c r="F303" s="45"/>
      <c r="G303" s="41"/>
      <c r="H303" s="41"/>
      <c r="I303" s="41"/>
      <c r="J303" s="41"/>
      <c r="K303" s="41">
        <f>K304+K305+K306</f>
        <v>166870</v>
      </c>
      <c r="L303" s="41">
        <f aca="true" t="shared" si="58" ref="L303:W303">L304+L305+L306</f>
        <v>0</v>
      </c>
      <c r="M303" s="41">
        <f t="shared" si="58"/>
        <v>0</v>
      </c>
      <c r="N303" s="41">
        <f t="shared" si="58"/>
        <v>446020</v>
      </c>
      <c r="O303" s="41">
        <f t="shared" si="58"/>
        <v>365300</v>
      </c>
      <c r="P303" s="41">
        <f t="shared" si="58"/>
        <v>365300</v>
      </c>
      <c r="Q303" s="41">
        <f t="shared" si="58"/>
        <v>365300</v>
      </c>
      <c r="R303" s="41">
        <f t="shared" si="58"/>
        <v>0</v>
      </c>
      <c r="S303" s="41">
        <f t="shared" si="58"/>
        <v>0</v>
      </c>
      <c r="T303" s="41">
        <f t="shared" si="58"/>
        <v>217000</v>
      </c>
      <c r="U303" s="41">
        <f t="shared" si="58"/>
        <v>0</v>
      </c>
      <c r="V303" s="41">
        <f t="shared" si="58"/>
        <v>0</v>
      </c>
      <c r="W303" s="41">
        <f t="shared" si="58"/>
        <v>200000</v>
      </c>
      <c r="X303" s="41">
        <f t="shared" si="57"/>
        <v>1195190</v>
      </c>
      <c r="Y303" s="45"/>
    </row>
    <row r="304" spans="1:25" s="43" customFormat="1" ht="30">
      <c r="A304" s="35"/>
      <c r="B304" s="36"/>
      <c r="C304" s="37" t="s">
        <v>536</v>
      </c>
      <c r="D304" s="36" t="s">
        <v>280</v>
      </c>
      <c r="E304" s="39" t="s">
        <v>283</v>
      </c>
      <c r="F304" s="40"/>
      <c r="G304" s="42"/>
      <c r="H304" s="42"/>
      <c r="I304" s="42"/>
      <c r="J304" s="42"/>
      <c r="K304" s="42">
        <v>34720</v>
      </c>
      <c r="L304" s="42"/>
      <c r="M304" s="42"/>
      <c r="N304" s="42">
        <v>50000</v>
      </c>
      <c r="O304" s="42"/>
      <c r="P304" s="42"/>
      <c r="Q304" s="42"/>
      <c r="R304" s="42"/>
      <c r="S304" s="42"/>
      <c r="T304" s="42"/>
      <c r="U304" s="42"/>
      <c r="V304" s="42"/>
      <c r="W304" s="42"/>
      <c r="X304" s="42">
        <f t="shared" si="57"/>
        <v>84720</v>
      </c>
      <c r="Y304" s="40"/>
    </row>
    <row r="305" spans="1:25" s="43" customFormat="1" ht="45">
      <c r="A305" s="35"/>
      <c r="B305" s="36"/>
      <c r="C305" s="37" t="s">
        <v>537</v>
      </c>
      <c r="D305" s="36" t="s">
        <v>281</v>
      </c>
      <c r="E305" s="39" t="s">
        <v>284</v>
      </c>
      <c r="F305" s="40"/>
      <c r="G305" s="42"/>
      <c r="H305" s="42"/>
      <c r="I305" s="42"/>
      <c r="J305" s="42"/>
      <c r="K305" s="42">
        <f>69000+48150</f>
        <v>117150</v>
      </c>
      <c r="L305" s="42"/>
      <c r="M305" s="42"/>
      <c r="N305" s="42">
        <f>329000+36300</f>
        <v>365300</v>
      </c>
      <c r="O305" s="42">
        <f>329000+36300</f>
        <v>365300</v>
      </c>
      <c r="P305" s="42">
        <f>329000+36300</f>
        <v>365300</v>
      </c>
      <c r="Q305" s="42">
        <f>329000+36300</f>
        <v>365300</v>
      </c>
      <c r="R305" s="42"/>
      <c r="S305" s="42"/>
      <c r="T305" s="42">
        <v>217000</v>
      </c>
      <c r="U305" s="42"/>
      <c r="V305" s="42"/>
      <c r="W305" s="42">
        <v>200000</v>
      </c>
      <c r="X305" s="42">
        <f t="shared" si="57"/>
        <v>1064750</v>
      </c>
      <c r="Y305" s="40" t="s">
        <v>161</v>
      </c>
    </row>
    <row r="306" spans="1:25" s="43" customFormat="1" ht="30">
      <c r="A306" s="35"/>
      <c r="B306" s="36"/>
      <c r="C306" s="37" t="s">
        <v>538</v>
      </c>
      <c r="D306" s="36" t="s">
        <v>282</v>
      </c>
      <c r="E306" s="39" t="s">
        <v>285</v>
      </c>
      <c r="F306" s="40"/>
      <c r="G306" s="42"/>
      <c r="H306" s="42"/>
      <c r="I306" s="42"/>
      <c r="J306" s="42"/>
      <c r="K306" s="42">
        <v>15000</v>
      </c>
      <c r="L306" s="42"/>
      <c r="M306" s="42"/>
      <c r="N306" s="42">
        <v>30720</v>
      </c>
      <c r="O306" s="42"/>
      <c r="P306" s="42"/>
      <c r="Q306" s="42"/>
      <c r="R306" s="42"/>
      <c r="S306" s="42"/>
      <c r="T306" s="42"/>
      <c r="U306" s="42"/>
      <c r="V306" s="42"/>
      <c r="W306" s="42"/>
      <c r="X306" s="42">
        <f t="shared" si="57"/>
        <v>45720</v>
      </c>
      <c r="Y306" s="40"/>
    </row>
    <row r="307" spans="1:25" s="46" customFormat="1" ht="15">
      <c r="A307" s="37"/>
      <c r="B307" s="38"/>
      <c r="C307" s="37" t="s">
        <v>539</v>
      </c>
      <c r="D307" s="38" t="s">
        <v>286</v>
      </c>
      <c r="E307" s="42" t="s">
        <v>288</v>
      </c>
      <c r="F307" s="45"/>
      <c r="G307" s="41"/>
      <c r="H307" s="41"/>
      <c r="I307" s="41"/>
      <c r="J307" s="41"/>
      <c r="K307" s="41">
        <v>15000</v>
      </c>
      <c r="L307" s="41"/>
      <c r="M307" s="41"/>
      <c r="N307" s="41">
        <v>10000</v>
      </c>
      <c r="O307" s="41"/>
      <c r="P307" s="41"/>
      <c r="Q307" s="41">
        <v>10000</v>
      </c>
      <c r="R307" s="41"/>
      <c r="S307" s="41"/>
      <c r="T307" s="41">
        <v>10000</v>
      </c>
      <c r="U307" s="41"/>
      <c r="V307" s="41"/>
      <c r="W307" s="41">
        <v>10000</v>
      </c>
      <c r="X307" s="41">
        <f t="shared" si="57"/>
        <v>45000</v>
      </c>
      <c r="Y307" s="45"/>
    </row>
    <row r="308" spans="1:25" s="46" customFormat="1" ht="15">
      <c r="A308" s="37"/>
      <c r="B308" s="38"/>
      <c r="C308" s="37" t="s">
        <v>540</v>
      </c>
      <c r="D308" s="38" t="s">
        <v>287</v>
      </c>
      <c r="E308" s="41"/>
      <c r="F308" s="45"/>
      <c r="G308" s="41"/>
      <c r="H308" s="41"/>
      <c r="I308" s="41"/>
      <c r="J308" s="41"/>
      <c r="K308" s="41">
        <f>K309+K310+K311</f>
        <v>191500</v>
      </c>
      <c r="L308" s="41">
        <f aca="true" t="shared" si="59" ref="L308:W308">L309+L310+L311</f>
        <v>0</v>
      </c>
      <c r="M308" s="41">
        <f t="shared" si="59"/>
        <v>0</v>
      </c>
      <c r="N308" s="41">
        <f t="shared" si="59"/>
        <v>82000</v>
      </c>
      <c r="O308" s="41">
        <f t="shared" si="59"/>
        <v>0</v>
      </c>
      <c r="P308" s="41">
        <f t="shared" si="59"/>
        <v>0</v>
      </c>
      <c r="Q308" s="41">
        <f t="shared" si="59"/>
        <v>60000</v>
      </c>
      <c r="R308" s="41">
        <f t="shared" si="59"/>
        <v>0</v>
      </c>
      <c r="S308" s="41">
        <f t="shared" si="59"/>
        <v>0</v>
      </c>
      <c r="T308" s="41">
        <f t="shared" si="59"/>
        <v>50000</v>
      </c>
      <c r="U308" s="41">
        <f t="shared" si="59"/>
        <v>0</v>
      </c>
      <c r="V308" s="41">
        <f t="shared" si="59"/>
        <v>0</v>
      </c>
      <c r="W308" s="41">
        <f t="shared" si="59"/>
        <v>50000</v>
      </c>
      <c r="X308" s="41">
        <f t="shared" si="57"/>
        <v>383500</v>
      </c>
      <c r="Y308" s="45"/>
    </row>
    <row r="309" spans="1:25" s="43" customFormat="1" ht="15">
      <c r="A309" s="35"/>
      <c r="B309" s="36"/>
      <c r="C309" s="37" t="s">
        <v>541</v>
      </c>
      <c r="D309" s="36" t="s">
        <v>289</v>
      </c>
      <c r="E309" s="42"/>
      <c r="F309" s="40"/>
      <c r="G309" s="42"/>
      <c r="H309" s="42"/>
      <c r="I309" s="42"/>
      <c r="J309" s="42"/>
      <c r="K309" s="42">
        <v>161500</v>
      </c>
      <c r="L309" s="42"/>
      <c r="M309" s="42"/>
      <c r="N309" s="42">
        <v>52000</v>
      </c>
      <c r="O309" s="42"/>
      <c r="P309" s="42"/>
      <c r="Q309" s="42"/>
      <c r="R309" s="42"/>
      <c r="S309" s="42"/>
      <c r="T309" s="42"/>
      <c r="U309" s="42"/>
      <c r="V309" s="42"/>
      <c r="W309" s="42"/>
      <c r="X309" s="42">
        <f t="shared" si="57"/>
        <v>213500</v>
      </c>
      <c r="Y309" s="40"/>
    </row>
    <row r="310" spans="1:25" s="43" customFormat="1" ht="30">
      <c r="A310" s="35"/>
      <c r="B310" s="36"/>
      <c r="C310" s="37" t="s">
        <v>542</v>
      </c>
      <c r="D310" s="49" t="s">
        <v>290</v>
      </c>
      <c r="E310" s="42" t="s">
        <v>292</v>
      </c>
      <c r="F310" s="40"/>
      <c r="G310" s="42" t="e">
        <f>+#REF!+K310+L310+M310+N310+O310+P310+Q310+R310+S310+T310+U310+V310</f>
        <v>#REF!</v>
      </c>
      <c r="H310" s="42"/>
      <c r="I310" s="42"/>
      <c r="J310" s="42"/>
      <c r="K310" s="42">
        <v>30000</v>
      </c>
      <c r="L310" s="42"/>
      <c r="M310" s="42"/>
      <c r="N310" s="42">
        <v>30000</v>
      </c>
      <c r="O310" s="42"/>
      <c r="P310" s="42"/>
      <c r="Q310" s="42">
        <v>30000</v>
      </c>
      <c r="R310" s="42"/>
      <c r="S310" s="42"/>
      <c r="T310" s="42"/>
      <c r="U310" s="42"/>
      <c r="V310" s="42"/>
      <c r="W310" s="42"/>
      <c r="X310" s="42">
        <f t="shared" si="57"/>
        <v>90000</v>
      </c>
      <c r="Y310" s="40"/>
    </row>
    <row r="311" spans="1:25" s="43" customFormat="1" ht="30">
      <c r="A311" s="35"/>
      <c r="B311" s="36"/>
      <c r="C311" s="35"/>
      <c r="D311" s="36" t="s">
        <v>291</v>
      </c>
      <c r="E311" s="39" t="s">
        <v>293</v>
      </c>
      <c r="F311" s="40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>
        <v>30000</v>
      </c>
      <c r="R311" s="42"/>
      <c r="S311" s="42"/>
      <c r="T311" s="42">
        <v>50000</v>
      </c>
      <c r="U311" s="42"/>
      <c r="V311" s="42"/>
      <c r="W311" s="42">
        <v>50000</v>
      </c>
      <c r="X311" s="42">
        <f t="shared" si="57"/>
        <v>80000</v>
      </c>
      <c r="Y311" s="40"/>
    </row>
    <row r="312" spans="1:25" s="46" customFormat="1" ht="15">
      <c r="A312" s="37"/>
      <c r="B312" s="38"/>
      <c r="C312" s="37"/>
      <c r="D312" s="38"/>
      <c r="E312" s="39"/>
      <c r="F312" s="45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>
        <f t="shared" si="57"/>
        <v>0</v>
      </c>
      <c r="Y312" s="45"/>
    </row>
    <row r="313" spans="1:25" s="46" customFormat="1" ht="15">
      <c r="A313" s="37"/>
      <c r="B313" s="38"/>
      <c r="C313" s="37" t="s">
        <v>543</v>
      </c>
      <c r="D313" s="38" t="s">
        <v>294</v>
      </c>
      <c r="E313" s="39" t="s">
        <v>296</v>
      </c>
      <c r="F313" s="45"/>
      <c r="G313" s="41"/>
      <c r="H313" s="41"/>
      <c r="I313" s="41"/>
      <c r="J313" s="41"/>
      <c r="K313" s="41">
        <v>4000</v>
      </c>
      <c r="L313" s="41"/>
      <c r="M313" s="41"/>
      <c r="N313" s="41">
        <v>4000</v>
      </c>
      <c r="O313" s="41"/>
      <c r="P313" s="41"/>
      <c r="Q313" s="41">
        <v>5000</v>
      </c>
      <c r="R313" s="41"/>
      <c r="S313" s="41"/>
      <c r="T313" s="41">
        <v>5000</v>
      </c>
      <c r="U313" s="41"/>
      <c r="V313" s="41"/>
      <c r="W313" s="41">
        <v>5000</v>
      </c>
      <c r="X313" s="41">
        <f t="shared" si="57"/>
        <v>18000</v>
      </c>
      <c r="Y313" s="45"/>
    </row>
    <row r="314" spans="1:25" s="46" customFormat="1" ht="15">
      <c r="A314" s="37"/>
      <c r="B314" s="38"/>
      <c r="C314" s="37" t="s">
        <v>544</v>
      </c>
      <c r="D314" s="38" t="s">
        <v>295</v>
      </c>
      <c r="E314" s="39"/>
      <c r="F314" s="45"/>
      <c r="G314" s="41"/>
      <c r="H314" s="41"/>
      <c r="I314" s="41"/>
      <c r="J314" s="41"/>
      <c r="K314" s="41">
        <f>K315+K316+K317</f>
        <v>10000</v>
      </c>
      <c r="L314" s="41">
        <f aca="true" t="shared" si="60" ref="L314:W314">L315+L316+L317</f>
        <v>0</v>
      </c>
      <c r="M314" s="41">
        <f t="shared" si="60"/>
        <v>0</v>
      </c>
      <c r="N314" s="41">
        <f t="shared" si="60"/>
        <v>18000</v>
      </c>
      <c r="O314" s="41">
        <f t="shared" si="60"/>
        <v>0</v>
      </c>
      <c r="P314" s="41">
        <f t="shared" si="60"/>
        <v>0</v>
      </c>
      <c r="Q314" s="41">
        <f t="shared" si="60"/>
        <v>5000</v>
      </c>
      <c r="R314" s="41">
        <f t="shared" si="60"/>
        <v>0</v>
      </c>
      <c r="S314" s="41">
        <f t="shared" si="60"/>
        <v>0</v>
      </c>
      <c r="T314" s="41">
        <f t="shared" si="60"/>
        <v>5000</v>
      </c>
      <c r="U314" s="41">
        <f t="shared" si="60"/>
        <v>0</v>
      </c>
      <c r="V314" s="41">
        <f t="shared" si="60"/>
        <v>0</v>
      </c>
      <c r="W314" s="41">
        <f t="shared" si="60"/>
        <v>5000</v>
      </c>
      <c r="X314" s="41">
        <f t="shared" si="57"/>
        <v>38000</v>
      </c>
      <c r="Y314" s="45"/>
    </row>
    <row r="315" spans="1:25" s="43" customFormat="1" ht="15">
      <c r="A315" s="35"/>
      <c r="B315" s="36"/>
      <c r="C315" s="35"/>
      <c r="D315" s="36" t="s">
        <v>297</v>
      </c>
      <c r="E315" s="39"/>
      <c r="F315" s="40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>
        <f t="shared" si="57"/>
        <v>0</v>
      </c>
      <c r="Y315" s="40"/>
    </row>
    <row r="316" spans="1:25" s="43" customFormat="1" ht="15">
      <c r="A316" s="35"/>
      <c r="B316" s="36"/>
      <c r="C316" s="35"/>
      <c r="D316" s="36" t="s">
        <v>298</v>
      </c>
      <c r="E316" s="42"/>
      <c r="F316" s="40"/>
      <c r="G316" s="42" t="e">
        <f>+#REF!+K316+L316+M316+N316+O316+P316+Q316+R316+S316+T316+U316+V316</f>
        <v>#REF!</v>
      </c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0"/>
    </row>
    <row r="317" spans="1:25" s="43" customFormat="1" ht="15">
      <c r="A317" s="35"/>
      <c r="B317" s="36"/>
      <c r="C317" s="35"/>
      <c r="D317" s="36" t="s">
        <v>299</v>
      </c>
      <c r="E317" s="42"/>
      <c r="F317" s="40"/>
      <c r="G317" s="42"/>
      <c r="H317" s="42"/>
      <c r="I317" s="42"/>
      <c r="J317" s="42"/>
      <c r="K317" s="42">
        <v>10000</v>
      </c>
      <c r="L317" s="42"/>
      <c r="M317" s="42"/>
      <c r="N317" s="42">
        <v>18000</v>
      </c>
      <c r="O317" s="42"/>
      <c r="P317" s="42"/>
      <c r="Q317" s="42">
        <v>5000</v>
      </c>
      <c r="R317" s="42"/>
      <c r="S317" s="42"/>
      <c r="T317" s="42">
        <v>5000</v>
      </c>
      <c r="U317" s="42"/>
      <c r="V317" s="42"/>
      <c r="W317" s="42">
        <v>5000</v>
      </c>
      <c r="X317" s="42">
        <f>K317+N317+Q317+T317</f>
        <v>38000</v>
      </c>
      <c r="Y317" s="40"/>
    </row>
    <row r="318" spans="1:25" s="43" customFormat="1" ht="15">
      <c r="A318" s="35"/>
      <c r="B318" s="36"/>
      <c r="C318" s="37"/>
      <c r="D318" s="49"/>
      <c r="E318" s="42"/>
      <c r="F318" s="40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0"/>
    </row>
    <row r="319" spans="1:25" s="139" customFormat="1" ht="18">
      <c r="A319" s="24" t="s">
        <v>574</v>
      </c>
      <c r="B319" s="136"/>
      <c r="C319" s="137"/>
      <c r="D319" s="127" t="s">
        <v>565</v>
      </c>
      <c r="E319" s="135"/>
      <c r="F319" s="138"/>
      <c r="G319" s="135"/>
      <c r="H319" s="130">
        <f aca="true" t="shared" si="61" ref="H319:T319">H324+H327+H337+H360+H370+H380+H412+H422+H433+H442+H447+H455</f>
        <v>11280698</v>
      </c>
      <c r="I319" s="130" t="e">
        <f t="shared" si="61"/>
        <v>#REF!</v>
      </c>
      <c r="J319" s="130">
        <f t="shared" si="61"/>
        <v>1558719</v>
      </c>
      <c r="K319" s="130">
        <f t="shared" si="61"/>
        <v>3467440</v>
      </c>
      <c r="L319" s="130">
        <f t="shared" si="61"/>
        <v>457483</v>
      </c>
      <c r="M319" s="130">
        <f t="shared" si="61"/>
        <v>2388237</v>
      </c>
      <c r="N319" s="130">
        <f t="shared" si="61"/>
        <v>2571183</v>
      </c>
      <c r="O319" s="130" t="e">
        <f t="shared" si="61"/>
        <v>#VALUE!</v>
      </c>
      <c r="P319" s="130">
        <f t="shared" si="61"/>
        <v>688310</v>
      </c>
      <c r="Q319" s="130">
        <f t="shared" si="61"/>
        <v>4794521</v>
      </c>
      <c r="R319" s="130">
        <f t="shared" si="61"/>
        <v>896310</v>
      </c>
      <c r="S319" s="130">
        <f t="shared" si="61"/>
        <v>896310</v>
      </c>
      <c r="T319" s="130">
        <f t="shared" si="61"/>
        <v>1597870</v>
      </c>
      <c r="U319" s="135" t="e">
        <f>U320+U327+U337+U360+U370+U380+U412+U422+U433+U442+U447+U455</f>
        <v>#REF!</v>
      </c>
      <c r="V319" s="135" t="e">
        <f>V320+V327+V337+V360+V370+V380+V412+V422+V433+V442+V447+V455</f>
        <v>#REF!</v>
      </c>
      <c r="W319" s="130">
        <f>W320+W327+W337+W360+W370+W380+W412+W422+W433+W442+W447+W455</f>
        <v>1128066</v>
      </c>
      <c r="X319" s="130">
        <f aca="true" t="shared" si="62" ref="X319:X325">K319+N319+Q319+T319</f>
        <v>12431014</v>
      </c>
      <c r="Y319" s="131" t="s">
        <v>672</v>
      </c>
    </row>
    <row r="320" spans="1:25" s="23" customFormat="1" ht="18.75" hidden="1">
      <c r="A320" s="24"/>
      <c r="B320" s="25"/>
      <c r="C320" s="19"/>
      <c r="D320" s="111"/>
      <c r="E320" s="21"/>
      <c r="F320" s="22"/>
      <c r="G320" s="21">
        <v>674734</v>
      </c>
      <c r="H320" s="21"/>
      <c r="I320" s="21" t="e">
        <f>I321+#REF!+#REF!+I323+I327+I328+I329+I331</f>
        <v>#REF!</v>
      </c>
      <c r="J320" s="21"/>
      <c r="K320" s="21"/>
      <c r="L320" s="21" t="e">
        <f>L321+#REF!+#REF!+L323+L327+L328+L329+L331</f>
        <v>#REF!</v>
      </c>
      <c r="M320" s="21" t="e">
        <f>M321+#REF!+#REF!+M323+M327+M328+M329+M331</f>
        <v>#REF!</v>
      </c>
      <c r="N320" s="21"/>
      <c r="O320" s="21" t="e">
        <f>O321+#REF!+#REF!+O323+O327+O328+O329+O331</f>
        <v>#REF!</v>
      </c>
      <c r="P320" s="21" t="e">
        <f>P321+#REF!+#REF!+P323+P327+P328+P329+P331</f>
        <v>#REF!</v>
      </c>
      <c r="Q320" s="21"/>
      <c r="R320" s="21" t="e">
        <f>R321+#REF!+#REF!+R323+R327+R328+R329+R331</f>
        <v>#REF!</v>
      </c>
      <c r="S320" s="21" t="e">
        <f>S321+#REF!+#REF!+S323+S327+S328+S329+S331</f>
        <v>#REF!</v>
      </c>
      <c r="T320" s="21"/>
      <c r="U320" s="21" t="e">
        <f>U321+#REF!+#REF!+U323+U327+U328+U329+U331</f>
        <v>#REF!</v>
      </c>
      <c r="V320" s="21" t="e">
        <f>V321+#REF!+#REF!+V323+V327+V328+V329+V331</f>
        <v>#REF!</v>
      </c>
      <c r="W320" s="21"/>
      <c r="X320" s="130">
        <f t="shared" si="62"/>
        <v>0</v>
      </c>
      <c r="Y320" s="27"/>
    </row>
    <row r="321" spans="1:25" s="78" customFormat="1" ht="18" hidden="1">
      <c r="A321" s="37"/>
      <c r="B321" s="38"/>
      <c r="C321" s="37"/>
      <c r="D321" s="41"/>
      <c r="F321" s="45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77"/>
      <c r="R321" s="41"/>
      <c r="S321" s="41"/>
      <c r="T321" s="77"/>
      <c r="U321" s="41"/>
      <c r="V321" s="41"/>
      <c r="W321" s="77"/>
      <c r="X321" s="130">
        <f t="shared" si="62"/>
        <v>0</v>
      </c>
      <c r="Y321" s="45"/>
    </row>
    <row r="322" spans="1:25" s="78" customFormat="1" ht="18" hidden="1">
      <c r="A322" s="37"/>
      <c r="B322" s="38"/>
      <c r="C322" s="37"/>
      <c r="D322" s="29"/>
      <c r="E322" s="42"/>
      <c r="F322" s="45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77"/>
      <c r="R322" s="41"/>
      <c r="S322" s="41"/>
      <c r="T322" s="77"/>
      <c r="U322" s="41"/>
      <c r="V322" s="41"/>
      <c r="W322" s="77"/>
      <c r="X322" s="130">
        <f t="shared" si="62"/>
        <v>0</v>
      </c>
      <c r="Y322" s="45"/>
    </row>
    <row r="323" spans="1:25" s="78" customFormat="1" ht="18" hidden="1">
      <c r="A323" s="37"/>
      <c r="B323" s="38"/>
      <c r="C323" s="37"/>
      <c r="D323" s="29"/>
      <c r="E323" s="41"/>
      <c r="F323" s="45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77"/>
      <c r="R323" s="41"/>
      <c r="S323" s="41"/>
      <c r="T323" s="77"/>
      <c r="U323" s="41"/>
      <c r="V323" s="41"/>
      <c r="W323" s="77"/>
      <c r="X323" s="130">
        <f t="shared" si="62"/>
        <v>0</v>
      </c>
      <c r="Y323" s="45"/>
    </row>
    <row r="324" spans="1:25" s="23" customFormat="1" ht="18.75">
      <c r="A324" s="24" t="s">
        <v>3</v>
      </c>
      <c r="B324" s="25" t="s">
        <v>422</v>
      </c>
      <c r="C324" s="19"/>
      <c r="D324" s="111" t="s">
        <v>693</v>
      </c>
      <c r="E324" s="21"/>
      <c r="F324" s="22"/>
      <c r="G324" s="21"/>
      <c r="H324" s="115">
        <f aca="true" t="shared" si="63" ref="H324:T324">H325+H326</f>
        <v>0</v>
      </c>
      <c r="I324" s="115">
        <f t="shared" si="63"/>
        <v>0</v>
      </c>
      <c r="J324" s="115">
        <f t="shared" si="63"/>
        <v>0</v>
      </c>
      <c r="K324" s="115">
        <f t="shared" si="63"/>
        <v>60657</v>
      </c>
      <c r="L324" s="21">
        <f t="shared" si="63"/>
        <v>0</v>
      </c>
      <c r="M324" s="21">
        <f t="shared" si="63"/>
        <v>0</v>
      </c>
      <c r="N324" s="115">
        <f t="shared" si="63"/>
        <v>56647</v>
      </c>
      <c r="O324" s="21">
        <f t="shared" si="63"/>
        <v>56647</v>
      </c>
      <c r="P324" s="21">
        <f t="shared" si="63"/>
        <v>56647</v>
      </c>
      <c r="Q324" s="115">
        <f t="shared" si="63"/>
        <v>56647</v>
      </c>
      <c r="R324" s="21">
        <f t="shared" si="63"/>
        <v>56647</v>
      </c>
      <c r="S324" s="21">
        <f t="shared" si="63"/>
        <v>56647</v>
      </c>
      <c r="T324" s="115">
        <f t="shared" si="63"/>
        <v>56647</v>
      </c>
      <c r="U324" s="21"/>
      <c r="V324" s="21"/>
      <c r="W324" s="199"/>
      <c r="X324" s="26">
        <f t="shared" si="62"/>
        <v>230598</v>
      </c>
      <c r="Y324" s="22"/>
    </row>
    <row r="325" spans="1:25" s="78" customFormat="1" ht="18">
      <c r="A325" s="37"/>
      <c r="B325" s="106"/>
      <c r="C325" s="37">
        <v>1012.223</v>
      </c>
      <c r="D325" s="36" t="s">
        <v>692</v>
      </c>
      <c r="E325" s="41"/>
      <c r="F325" s="45"/>
      <c r="G325" s="41"/>
      <c r="H325" s="41"/>
      <c r="I325" s="41"/>
      <c r="J325" s="41"/>
      <c r="K325" s="41">
        <v>60657</v>
      </c>
      <c r="L325" s="41"/>
      <c r="M325" s="41"/>
      <c r="N325" s="41">
        <v>56647</v>
      </c>
      <c r="O325" s="41">
        <v>56647</v>
      </c>
      <c r="P325" s="41">
        <v>56647</v>
      </c>
      <c r="Q325" s="41">
        <v>56647</v>
      </c>
      <c r="R325" s="41">
        <v>56647</v>
      </c>
      <c r="S325" s="41">
        <v>56647</v>
      </c>
      <c r="T325" s="41">
        <v>56647</v>
      </c>
      <c r="U325" s="41"/>
      <c r="V325" s="41"/>
      <c r="W325" s="77"/>
      <c r="X325" s="41">
        <f t="shared" si="62"/>
        <v>230598</v>
      </c>
      <c r="Y325" s="45"/>
    </row>
    <row r="326" spans="1:25" s="78" customFormat="1" ht="18">
      <c r="A326" s="37"/>
      <c r="B326" s="38"/>
      <c r="C326" s="37"/>
      <c r="D326" s="29"/>
      <c r="E326" s="41"/>
      <c r="F326" s="45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77"/>
      <c r="R326" s="41"/>
      <c r="S326" s="41"/>
      <c r="T326" s="77"/>
      <c r="U326" s="41"/>
      <c r="V326" s="41"/>
      <c r="W326" s="77"/>
      <c r="X326" s="41"/>
      <c r="Y326" s="45"/>
    </row>
    <row r="327" spans="1:25" s="23" customFormat="1" ht="18.75">
      <c r="A327" s="24" t="s">
        <v>4</v>
      </c>
      <c r="B327" s="25" t="s">
        <v>423</v>
      </c>
      <c r="C327" s="19"/>
      <c r="D327" s="111" t="s">
        <v>552</v>
      </c>
      <c r="E327" s="21"/>
      <c r="F327" s="22"/>
      <c r="G327" s="21">
        <v>674734</v>
      </c>
      <c r="H327" s="115">
        <f aca="true" t="shared" si="64" ref="H327:T327">H331+H334+H333+H332+H330+H335</f>
        <v>439661</v>
      </c>
      <c r="I327" s="115">
        <f t="shared" si="64"/>
        <v>136418</v>
      </c>
      <c r="J327" s="115">
        <f t="shared" si="64"/>
        <v>565</v>
      </c>
      <c r="K327" s="115">
        <f t="shared" si="64"/>
        <v>255574</v>
      </c>
      <c r="L327" s="115">
        <f t="shared" si="64"/>
        <v>83492</v>
      </c>
      <c r="M327" s="115">
        <f t="shared" si="64"/>
        <v>393337</v>
      </c>
      <c r="N327" s="115">
        <f t="shared" si="64"/>
        <v>226238</v>
      </c>
      <c r="O327" s="115">
        <f t="shared" si="64"/>
        <v>135384</v>
      </c>
      <c r="P327" s="115">
        <f t="shared" si="64"/>
        <v>135384</v>
      </c>
      <c r="Q327" s="115">
        <f t="shared" si="64"/>
        <v>628436</v>
      </c>
      <c r="R327" s="115">
        <f t="shared" si="64"/>
        <v>135384</v>
      </c>
      <c r="S327" s="115">
        <f t="shared" si="64"/>
        <v>135384</v>
      </c>
      <c r="T327" s="115">
        <f t="shared" si="64"/>
        <v>260384</v>
      </c>
      <c r="U327" s="21">
        <f>U331+U334+U333+U332+U330</f>
        <v>0</v>
      </c>
      <c r="V327" s="21">
        <f>V331+V334+V333+V332+V330</f>
        <v>0</v>
      </c>
      <c r="W327" s="115">
        <f>W331+W334+W333+W332+W330</f>
        <v>0</v>
      </c>
      <c r="X327" s="26">
        <f>K327+N327+Q327+T327</f>
        <v>1370632</v>
      </c>
      <c r="Y327" s="27" t="s">
        <v>698</v>
      </c>
    </row>
    <row r="328" spans="1:25" s="43" customFormat="1" ht="15">
      <c r="A328" s="35"/>
      <c r="B328" s="36"/>
      <c r="C328" s="35"/>
      <c r="D328" s="49"/>
      <c r="E328" s="42"/>
      <c r="F328" s="40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76"/>
      <c r="R328" s="42"/>
      <c r="S328" s="42"/>
      <c r="T328" s="76"/>
      <c r="U328" s="42"/>
      <c r="V328" s="42"/>
      <c r="W328" s="76"/>
      <c r="X328" s="41"/>
      <c r="Y328" s="40"/>
    </row>
    <row r="329" spans="1:25" s="43" customFormat="1" ht="15">
      <c r="A329" s="35"/>
      <c r="B329" s="36"/>
      <c r="C329" s="37">
        <v>1020</v>
      </c>
      <c r="D329" s="49"/>
      <c r="E329" s="41"/>
      <c r="F329" s="40"/>
      <c r="G329" s="42"/>
      <c r="H329" s="42"/>
      <c r="I329" s="42">
        <f>SUM(I330:I335)</f>
        <v>136418</v>
      </c>
      <c r="J329" s="42"/>
      <c r="K329" s="42"/>
      <c r="L329" s="42">
        <f>SUM(L330:L335)</f>
        <v>83492</v>
      </c>
      <c r="M329" s="42">
        <f>SUM(M330:M335)</f>
        <v>393337</v>
      </c>
      <c r="N329" s="42"/>
      <c r="O329" s="42"/>
      <c r="P329" s="42"/>
      <c r="Q329" s="76"/>
      <c r="R329" s="42"/>
      <c r="S329" s="42"/>
      <c r="T329" s="76"/>
      <c r="U329" s="42"/>
      <c r="V329" s="42"/>
      <c r="W329" s="76"/>
      <c r="X329" s="42"/>
      <c r="Y329" s="40"/>
    </row>
    <row r="330" spans="1:25" s="43" customFormat="1" ht="15">
      <c r="A330" s="35"/>
      <c r="B330" s="36"/>
      <c r="C330" s="35"/>
      <c r="D330" s="49" t="s">
        <v>386</v>
      </c>
      <c r="E330" s="42" t="s">
        <v>673</v>
      </c>
      <c r="F330" s="40"/>
      <c r="G330" s="42"/>
      <c r="H330" s="42">
        <v>186609</v>
      </c>
      <c r="I330" s="42"/>
      <c r="J330" s="42">
        <f>565</f>
        <v>565</v>
      </c>
      <c r="K330" s="76">
        <f>95190</f>
        <v>95190</v>
      </c>
      <c r="L330" s="42"/>
      <c r="M330" s="42"/>
      <c r="N330" s="42">
        <v>90854</v>
      </c>
      <c r="O330" s="42"/>
      <c r="P330" s="42"/>
      <c r="Q330" s="76"/>
      <c r="R330" s="42"/>
      <c r="S330" s="42"/>
      <c r="T330" s="76"/>
      <c r="U330" s="42"/>
      <c r="V330" s="42"/>
      <c r="W330" s="76"/>
      <c r="X330" s="42">
        <f>K330+N330+Q330+T330</f>
        <v>186044</v>
      </c>
      <c r="Y330" s="40"/>
    </row>
    <row r="331" spans="1:25" s="43" customFormat="1" ht="15">
      <c r="A331" s="35"/>
      <c r="B331" s="36"/>
      <c r="C331" s="35"/>
      <c r="D331" s="49" t="s">
        <v>341</v>
      </c>
      <c r="E331" s="42" t="s">
        <v>382</v>
      </c>
      <c r="F331" s="40"/>
      <c r="G331" s="42">
        <v>172056</v>
      </c>
      <c r="H331" s="42">
        <v>253052</v>
      </c>
      <c r="I331" s="42">
        <v>134477</v>
      </c>
      <c r="J331" s="42"/>
      <c r="K331" s="42"/>
      <c r="L331" s="42"/>
      <c r="M331" s="42">
        <v>138437</v>
      </c>
      <c r="N331" s="76"/>
      <c r="O331" s="42"/>
      <c r="P331" s="42"/>
      <c r="Q331" s="76">
        <v>253052</v>
      </c>
      <c r="R331" s="42"/>
      <c r="S331" s="42"/>
      <c r="T331" s="76"/>
      <c r="U331" s="42"/>
      <c r="V331" s="42"/>
      <c r="W331" s="76"/>
      <c r="X331" s="42">
        <f>K331+N331+Q331+T331</f>
        <v>253052</v>
      </c>
      <c r="Y331" s="45"/>
    </row>
    <row r="332" spans="1:25" s="43" customFormat="1" ht="15">
      <c r="A332" s="35"/>
      <c r="B332" s="36"/>
      <c r="C332" s="35"/>
      <c r="D332" s="49" t="s">
        <v>383</v>
      </c>
      <c r="E332" s="42" t="s">
        <v>384</v>
      </c>
      <c r="F332" s="40"/>
      <c r="G332" s="42">
        <v>208114</v>
      </c>
      <c r="H332" s="42"/>
      <c r="I332" s="42"/>
      <c r="J332" s="42"/>
      <c r="K332" s="42"/>
      <c r="L332" s="42"/>
      <c r="M332" s="42">
        <v>165719</v>
      </c>
      <c r="N332" s="42"/>
      <c r="O332" s="42"/>
      <c r="P332" s="42"/>
      <c r="Q332" s="76">
        <v>240000</v>
      </c>
      <c r="R332" s="42"/>
      <c r="S332" s="42"/>
      <c r="T332" s="76"/>
      <c r="U332" s="42"/>
      <c r="V332" s="42"/>
      <c r="W332" s="76"/>
      <c r="X332" s="42">
        <f>K332+N332+Q332+T332</f>
        <v>240000</v>
      </c>
      <c r="Y332" s="40"/>
    </row>
    <row r="333" spans="1:25" s="43" customFormat="1" ht="15">
      <c r="A333" s="35"/>
      <c r="B333" s="36"/>
      <c r="C333" s="35"/>
      <c r="D333" s="49" t="s">
        <v>343</v>
      </c>
      <c r="E333" s="42" t="s">
        <v>385</v>
      </c>
      <c r="F333" s="40"/>
      <c r="G333" s="42">
        <v>107627</v>
      </c>
      <c r="H333" s="42"/>
      <c r="I333" s="42">
        <v>1941</v>
      </c>
      <c r="J333" s="42"/>
      <c r="K333" s="42"/>
      <c r="L333" s="42">
        <v>83492</v>
      </c>
      <c r="M333" s="42">
        <v>86102</v>
      </c>
      <c r="N333" s="42"/>
      <c r="O333" s="42"/>
      <c r="P333" s="42"/>
      <c r="Q333" s="76"/>
      <c r="R333" s="42"/>
      <c r="S333" s="42"/>
      <c r="T333" s="76">
        <v>125000</v>
      </c>
      <c r="U333" s="42"/>
      <c r="V333" s="42"/>
      <c r="W333" s="76"/>
      <c r="X333" s="42">
        <f>K333+N333+Q333+T333</f>
        <v>125000</v>
      </c>
      <c r="Y333" s="40"/>
    </row>
    <row r="334" spans="1:25" s="43" customFormat="1" ht="15">
      <c r="A334" s="35"/>
      <c r="B334" s="36"/>
      <c r="C334" s="35"/>
      <c r="D334" s="49" t="s">
        <v>342</v>
      </c>
      <c r="E334" s="42" t="s">
        <v>385</v>
      </c>
      <c r="F334" s="40"/>
      <c r="G334" s="42">
        <v>28472</v>
      </c>
      <c r="H334" s="42"/>
      <c r="I334" s="42"/>
      <c r="J334" s="42"/>
      <c r="K334" s="42"/>
      <c r="L334" s="42"/>
      <c r="M334" s="42">
        <v>3079</v>
      </c>
      <c r="N334" s="42"/>
      <c r="O334" s="42"/>
      <c r="P334" s="42"/>
      <c r="Q334" s="76"/>
      <c r="R334" s="42"/>
      <c r="S334" s="42"/>
      <c r="T334" s="76"/>
      <c r="U334" s="42"/>
      <c r="V334" s="42"/>
      <c r="W334" s="76"/>
      <c r="X334" s="42"/>
      <c r="Y334" s="40"/>
    </row>
    <row r="335" spans="1:25" s="43" customFormat="1" ht="15">
      <c r="A335" s="35"/>
      <c r="B335" s="36"/>
      <c r="C335" s="37">
        <v>1022.2231</v>
      </c>
      <c r="D335" s="49" t="s">
        <v>683</v>
      </c>
      <c r="E335" s="42"/>
      <c r="F335" s="40"/>
      <c r="G335" s="42"/>
      <c r="H335" s="42"/>
      <c r="I335" s="42"/>
      <c r="J335" s="42"/>
      <c r="K335" s="76">
        <v>160384</v>
      </c>
      <c r="L335" s="42"/>
      <c r="M335" s="42"/>
      <c r="N335" s="42">
        <v>135384</v>
      </c>
      <c r="O335" s="42">
        <v>135384</v>
      </c>
      <c r="P335" s="42">
        <v>135384</v>
      </c>
      <c r="Q335" s="42">
        <v>135384</v>
      </c>
      <c r="R335" s="42">
        <v>135384</v>
      </c>
      <c r="S335" s="42">
        <v>135384</v>
      </c>
      <c r="T335" s="42">
        <v>135384</v>
      </c>
      <c r="U335" s="42"/>
      <c r="V335" s="42"/>
      <c r="W335" s="76"/>
      <c r="X335" s="42">
        <f>K335+N335+Q335+T335</f>
        <v>566536</v>
      </c>
      <c r="Y335" s="40"/>
    </row>
    <row r="337" spans="1:25" s="23" customFormat="1" ht="18.75">
      <c r="A337" s="24" t="s">
        <v>36</v>
      </c>
      <c r="B337" s="25" t="s">
        <v>424</v>
      </c>
      <c r="C337" s="19"/>
      <c r="D337" s="113" t="s">
        <v>553</v>
      </c>
      <c r="E337" s="21"/>
      <c r="F337" s="22"/>
      <c r="G337" s="21">
        <v>2386768</v>
      </c>
      <c r="H337" s="115">
        <f aca="true" t="shared" si="65" ref="H337:M337">H339+H340+H341+H342+H343+H344+H345+H348+H349+H350+H351+H352+H353+H354+H355+H356+H357+H358+H359</f>
        <v>4311474</v>
      </c>
      <c r="I337" s="115">
        <f t="shared" si="65"/>
        <v>467866</v>
      </c>
      <c r="J337" s="115">
        <f t="shared" si="65"/>
        <v>515895</v>
      </c>
      <c r="K337" s="115">
        <f t="shared" si="65"/>
        <v>703134</v>
      </c>
      <c r="L337" s="115">
        <f t="shared" si="65"/>
        <v>59971</v>
      </c>
      <c r="M337" s="115">
        <f t="shared" si="65"/>
        <v>1244855</v>
      </c>
      <c r="N337" s="115">
        <f aca="true" t="shared" si="66" ref="N337:T337">N339+N340+N341+N342+N343+N344+N345+N348+N349+N350+N351+N352+N353+N354+N355+N356+N357+N358+N359</f>
        <v>259971</v>
      </c>
      <c r="O337" s="115" t="e">
        <f t="shared" si="66"/>
        <v>#VALUE!</v>
      </c>
      <c r="P337" s="115">
        <f t="shared" si="66"/>
        <v>59971</v>
      </c>
      <c r="Q337" s="115">
        <f t="shared" si="66"/>
        <v>1518241</v>
      </c>
      <c r="R337" s="115">
        <f t="shared" si="66"/>
        <v>59971</v>
      </c>
      <c r="S337" s="115">
        <f t="shared" si="66"/>
        <v>59971</v>
      </c>
      <c r="T337" s="115">
        <f t="shared" si="66"/>
        <v>239971</v>
      </c>
      <c r="U337" s="21">
        <f>U339+U340+U348+U354+U355+U356+U357</f>
        <v>0</v>
      </c>
      <c r="V337" s="21">
        <f>V339+V340+V348+V354+V355+V356+V357</f>
        <v>0</v>
      </c>
      <c r="W337" s="21">
        <f>W339+W340+W348+W354+W355+W356+W357</f>
        <v>0</v>
      </c>
      <c r="X337" s="115">
        <f>K337+N337+Q337+T337</f>
        <v>2721317</v>
      </c>
      <c r="Y337" s="27" t="s">
        <v>674</v>
      </c>
    </row>
    <row r="338" spans="1:25" s="43" customFormat="1" ht="15">
      <c r="A338" s="35"/>
      <c r="B338" s="36"/>
      <c r="C338" s="35"/>
      <c r="D338" s="49"/>
      <c r="E338" s="42"/>
      <c r="F338" s="40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76"/>
      <c r="R338" s="42"/>
      <c r="S338" s="42"/>
      <c r="T338" s="76"/>
      <c r="U338" s="42"/>
      <c r="V338" s="42"/>
      <c r="W338" s="76"/>
      <c r="X338" s="42"/>
      <c r="Y338" s="40"/>
    </row>
    <row r="339" spans="1:25" s="43" customFormat="1" ht="15">
      <c r="A339" s="35"/>
      <c r="B339" s="36"/>
      <c r="C339" s="37">
        <v>1031</v>
      </c>
      <c r="D339" s="49"/>
      <c r="E339" s="41"/>
      <c r="F339" s="40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76"/>
      <c r="R339" s="42"/>
      <c r="S339" s="42"/>
      <c r="T339" s="76"/>
      <c r="U339" s="42"/>
      <c r="V339" s="42"/>
      <c r="W339" s="76"/>
      <c r="X339" s="42"/>
      <c r="Y339" s="40"/>
    </row>
    <row r="340" spans="1:25" s="43" customFormat="1" ht="15">
      <c r="A340" s="35"/>
      <c r="B340" s="36"/>
      <c r="C340" s="35"/>
      <c r="D340" s="49" t="s">
        <v>344</v>
      </c>
      <c r="E340" s="42" t="s">
        <v>345</v>
      </c>
      <c r="F340" s="40"/>
      <c r="G340" s="42">
        <v>1378768</v>
      </c>
      <c r="H340" s="42">
        <v>1535928</v>
      </c>
      <c r="I340" s="42">
        <v>295377</v>
      </c>
      <c r="J340" s="42">
        <v>38838</v>
      </c>
      <c r="K340" s="42">
        <v>38820</v>
      </c>
      <c r="L340" s="42"/>
      <c r="M340" s="42">
        <v>680884</v>
      </c>
      <c r="N340" s="42"/>
      <c r="O340" s="42" t="s">
        <v>346</v>
      </c>
      <c r="P340" s="42"/>
      <c r="Q340" s="76">
        <v>1458270</v>
      </c>
      <c r="R340" s="42"/>
      <c r="S340" s="42"/>
      <c r="T340" s="76"/>
      <c r="U340" s="42"/>
      <c r="V340" s="42"/>
      <c r="W340" s="76"/>
      <c r="X340" s="42">
        <f>K340+N340+Q340+T340</f>
        <v>1497090</v>
      </c>
      <c r="Y340" s="40" t="s">
        <v>346</v>
      </c>
    </row>
    <row r="341" spans="1:25" s="43" customFormat="1" ht="15">
      <c r="A341" s="35"/>
      <c r="B341" s="36"/>
      <c r="C341" s="35"/>
      <c r="D341" s="49"/>
      <c r="E341" s="42" t="s">
        <v>398</v>
      </c>
      <c r="F341" s="40" t="s">
        <v>410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76"/>
      <c r="R341" s="42"/>
      <c r="S341" s="42"/>
      <c r="T341" s="76"/>
      <c r="U341" s="42"/>
      <c r="V341" s="42"/>
      <c r="W341" s="76"/>
      <c r="X341" s="42"/>
      <c r="Y341" s="40"/>
    </row>
    <row r="342" spans="1:25" s="43" customFormat="1" ht="15">
      <c r="A342" s="35"/>
      <c r="B342" s="36"/>
      <c r="C342" s="35"/>
      <c r="D342" s="49"/>
      <c r="E342" s="42" t="s">
        <v>397</v>
      </c>
      <c r="F342" s="40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76"/>
      <c r="R342" s="42"/>
      <c r="S342" s="42"/>
      <c r="T342" s="76"/>
      <c r="U342" s="42"/>
      <c r="V342" s="42"/>
      <c r="W342" s="76"/>
      <c r="X342" s="42"/>
      <c r="Y342" s="40"/>
    </row>
    <row r="343" spans="1:25" s="43" customFormat="1" ht="15">
      <c r="A343" s="35"/>
      <c r="B343" s="36"/>
      <c r="C343" s="35"/>
      <c r="D343" s="49"/>
      <c r="E343" s="42" t="s">
        <v>399</v>
      </c>
      <c r="F343" s="40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76"/>
      <c r="R343" s="42"/>
      <c r="S343" s="42"/>
      <c r="T343" s="76"/>
      <c r="U343" s="42"/>
      <c r="V343" s="42"/>
      <c r="W343" s="76"/>
      <c r="X343" s="42"/>
      <c r="Y343" s="40"/>
    </row>
    <row r="344" spans="1:25" s="43" customFormat="1" ht="15">
      <c r="A344" s="35"/>
      <c r="B344" s="36"/>
      <c r="C344" s="35"/>
      <c r="D344" s="49"/>
      <c r="E344" s="42" t="s">
        <v>400</v>
      </c>
      <c r="F344" s="40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76"/>
      <c r="R344" s="42"/>
      <c r="S344" s="42"/>
      <c r="T344" s="76"/>
      <c r="U344" s="42"/>
      <c r="V344" s="42"/>
      <c r="W344" s="76"/>
      <c r="X344" s="42"/>
      <c r="Y344" s="40"/>
    </row>
    <row r="345" spans="1:25" s="43" customFormat="1" ht="15">
      <c r="A345" s="35"/>
      <c r="B345" s="36"/>
      <c r="C345" s="35"/>
      <c r="D345" s="49"/>
      <c r="E345" s="42" t="s">
        <v>401</v>
      </c>
      <c r="F345" s="40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76"/>
      <c r="R345" s="42"/>
      <c r="S345" s="42"/>
      <c r="T345" s="76"/>
      <c r="U345" s="42"/>
      <c r="V345" s="42"/>
      <c r="W345" s="76"/>
      <c r="X345" s="42"/>
      <c r="Y345" s="40"/>
    </row>
    <row r="346" spans="1:25" s="46" customFormat="1" ht="15">
      <c r="A346" s="37"/>
      <c r="B346" s="38"/>
      <c r="C346" s="37"/>
      <c r="D346" s="47" t="s">
        <v>682</v>
      </c>
      <c r="E346" s="41"/>
      <c r="F346" s="45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77">
        <v>242000</v>
      </c>
      <c r="R346" s="41"/>
      <c r="S346" s="41"/>
      <c r="T346" s="77">
        <v>120000</v>
      </c>
      <c r="U346" s="41"/>
      <c r="V346" s="41"/>
      <c r="W346" s="77"/>
      <c r="X346" s="41">
        <f>K346+N346+Q346+T346</f>
        <v>362000</v>
      </c>
      <c r="Y346" s="45"/>
    </row>
    <row r="347" spans="1:25" s="43" customFormat="1" ht="15">
      <c r="A347" s="35"/>
      <c r="B347" s="36"/>
      <c r="C347" s="35"/>
      <c r="D347" s="47"/>
      <c r="E347" s="42"/>
      <c r="F347" s="40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76"/>
      <c r="R347" s="42"/>
      <c r="S347" s="42"/>
      <c r="T347" s="76"/>
      <c r="U347" s="42"/>
      <c r="V347" s="42"/>
      <c r="W347" s="76"/>
      <c r="X347" s="42"/>
      <c r="Y347" s="40"/>
    </row>
    <row r="348" spans="1:25" s="43" customFormat="1" ht="15">
      <c r="A348" s="35"/>
      <c r="B348" s="36"/>
      <c r="C348" s="37" t="s">
        <v>606</v>
      </c>
      <c r="D348" s="49" t="s">
        <v>347</v>
      </c>
      <c r="E348" s="42" t="s">
        <v>348</v>
      </c>
      <c r="F348" s="40"/>
      <c r="G348" s="42">
        <v>1008000</v>
      </c>
      <c r="H348" s="42">
        <v>1246000</v>
      </c>
      <c r="I348" s="42">
        <v>172489</v>
      </c>
      <c r="J348" s="42">
        <f>30117+113740+700+332500</f>
        <v>477057</v>
      </c>
      <c r="K348" s="42">
        <f>300000+289800</f>
        <v>589800</v>
      </c>
      <c r="L348" s="42"/>
      <c r="M348" s="42">
        <v>504000</v>
      </c>
      <c r="N348" s="42">
        <v>179143</v>
      </c>
      <c r="O348" s="42"/>
      <c r="P348" s="42"/>
      <c r="Q348" s="76"/>
      <c r="R348" s="42"/>
      <c r="S348" s="42"/>
      <c r="T348" s="76"/>
      <c r="U348" s="42"/>
      <c r="V348" s="42"/>
      <c r="W348" s="76"/>
      <c r="X348" s="42">
        <f>K348+N348+Q348+T348</f>
        <v>768943</v>
      </c>
      <c r="Y348" s="40"/>
    </row>
    <row r="349" spans="1:25" s="43" customFormat="1" ht="15">
      <c r="A349" s="35"/>
      <c r="B349" s="36"/>
      <c r="C349" s="37"/>
      <c r="D349" s="49"/>
      <c r="E349" s="42" t="s">
        <v>397</v>
      </c>
      <c r="F349" s="40" t="s">
        <v>411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76"/>
      <c r="R349" s="42"/>
      <c r="S349" s="42"/>
      <c r="T349" s="76"/>
      <c r="U349" s="42"/>
      <c r="V349" s="42"/>
      <c r="W349" s="76"/>
      <c r="X349" s="42"/>
      <c r="Y349" s="40"/>
    </row>
    <row r="350" spans="1:25" s="43" customFormat="1" ht="15">
      <c r="A350" s="35"/>
      <c r="B350" s="36"/>
      <c r="C350" s="37"/>
      <c r="D350" s="49"/>
      <c r="E350" s="42" t="s">
        <v>402</v>
      </c>
      <c r="F350" s="40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76"/>
      <c r="R350" s="42"/>
      <c r="S350" s="42"/>
      <c r="T350" s="76"/>
      <c r="U350" s="42"/>
      <c r="V350" s="42"/>
      <c r="W350" s="76"/>
      <c r="X350" s="42"/>
      <c r="Y350" s="40"/>
    </row>
    <row r="351" spans="1:25" s="43" customFormat="1" ht="15">
      <c r="A351" s="35"/>
      <c r="B351" s="36"/>
      <c r="C351" s="37"/>
      <c r="D351" s="49"/>
      <c r="E351" s="42" t="s">
        <v>400</v>
      </c>
      <c r="F351" s="40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76"/>
      <c r="R351" s="42"/>
      <c r="S351" s="42"/>
      <c r="T351" s="76"/>
      <c r="U351" s="42"/>
      <c r="V351" s="42"/>
      <c r="W351" s="76"/>
      <c r="X351" s="42"/>
      <c r="Y351" s="40"/>
    </row>
    <row r="352" spans="1:25" s="43" customFormat="1" ht="15">
      <c r="A352" s="35"/>
      <c r="B352" s="36"/>
      <c r="C352" s="37"/>
      <c r="D352" s="49"/>
      <c r="E352" s="42" t="s">
        <v>403</v>
      </c>
      <c r="F352" s="40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76"/>
      <c r="R352" s="42"/>
      <c r="S352" s="42"/>
      <c r="T352" s="76"/>
      <c r="U352" s="42"/>
      <c r="V352" s="42"/>
      <c r="W352" s="76"/>
      <c r="X352" s="42"/>
      <c r="Y352" s="40"/>
    </row>
    <row r="353" spans="1:25" s="43" customFormat="1" ht="15">
      <c r="A353" s="35"/>
      <c r="B353" s="36"/>
      <c r="C353" s="37"/>
      <c r="D353" s="49"/>
      <c r="E353" s="42"/>
      <c r="F353" s="40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76"/>
      <c r="R353" s="42"/>
      <c r="S353" s="42"/>
      <c r="T353" s="76"/>
      <c r="U353" s="42"/>
      <c r="V353" s="42"/>
      <c r="W353" s="76"/>
      <c r="X353" s="42"/>
      <c r="Y353" s="40"/>
    </row>
    <row r="354" spans="1:25" s="43" customFormat="1" ht="15">
      <c r="A354" s="35"/>
      <c r="B354" s="36"/>
      <c r="C354" s="37"/>
      <c r="D354" s="49" t="s">
        <v>387</v>
      </c>
      <c r="E354" s="42" t="s">
        <v>388</v>
      </c>
      <c r="F354" s="40"/>
      <c r="G354" s="42"/>
      <c r="H354" s="42">
        <v>703000</v>
      </c>
      <c r="I354" s="42"/>
      <c r="J354" s="42"/>
      <c r="K354" s="42">
        <v>5233</v>
      </c>
      <c r="L354" s="42"/>
      <c r="M354" s="42"/>
      <c r="N354" s="42"/>
      <c r="O354" s="42"/>
      <c r="P354" s="42"/>
      <c r="Q354" s="76"/>
      <c r="R354" s="42"/>
      <c r="S354" s="42"/>
      <c r="T354" s="42">
        <v>180000</v>
      </c>
      <c r="U354" s="42"/>
      <c r="V354" s="42"/>
      <c r="W354" s="76"/>
      <c r="X354" s="42">
        <f aca="true" t="shared" si="67" ref="X354:X360">K354+N354+Q354+T354</f>
        <v>185233</v>
      </c>
      <c r="Y354" s="40"/>
    </row>
    <row r="355" spans="1:25" s="43" customFormat="1" ht="15">
      <c r="A355" s="35"/>
      <c r="B355" s="36"/>
      <c r="C355" s="37"/>
      <c r="D355" s="49" t="s">
        <v>389</v>
      </c>
      <c r="E355" s="42" t="s">
        <v>390</v>
      </c>
      <c r="F355" s="40"/>
      <c r="G355" s="42"/>
      <c r="H355" s="42">
        <v>594800</v>
      </c>
      <c r="I355" s="42"/>
      <c r="J355" s="42"/>
      <c r="K355" s="42">
        <v>9310</v>
      </c>
      <c r="L355" s="42"/>
      <c r="M355" s="42"/>
      <c r="N355" s="42"/>
      <c r="O355" s="42"/>
      <c r="P355" s="42"/>
      <c r="Q355" s="76"/>
      <c r="R355" s="42"/>
      <c r="S355" s="42"/>
      <c r="T355" s="76"/>
      <c r="U355" s="42"/>
      <c r="V355" s="42"/>
      <c r="W355" s="76"/>
      <c r="X355" s="42">
        <f t="shared" si="67"/>
        <v>9310</v>
      </c>
      <c r="Y355" s="40"/>
    </row>
    <row r="356" spans="1:25" s="43" customFormat="1" ht="15">
      <c r="A356" s="35"/>
      <c r="B356" s="36"/>
      <c r="C356" s="37"/>
      <c r="D356" s="49" t="s">
        <v>391</v>
      </c>
      <c r="E356" s="42" t="s">
        <v>392</v>
      </c>
      <c r="F356" s="40"/>
      <c r="G356" s="42"/>
      <c r="H356" s="42">
        <v>231746</v>
      </c>
      <c r="I356" s="42"/>
      <c r="J356" s="42"/>
      <c r="K356" s="42"/>
      <c r="L356" s="42"/>
      <c r="M356" s="42"/>
      <c r="N356" s="42"/>
      <c r="O356" s="42"/>
      <c r="P356" s="42"/>
      <c r="Q356" s="76"/>
      <c r="R356" s="42"/>
      <c r="S356" s="42"/>
      <c r="T356" s="76"/>
      <c r="U356" s="42"/>
      <c r="V356" s="42"/>
      <c r="W356" s="76"/>
      <c r="X356" s="42">
        <f t="shared" si="67"/>
        <v>0</v>
      </c>
      <c r="Y356" s="40"/>
    </row>
    <row r="357" spans="1:25" s="43" customFormat="1" ht="15">
      <c r="A357" s="35"/>
      <c r="B357" s="36"/>
      <c r="C357" s="35"/>
      <c r="D357" s="49"/>
      <c r="E357" s="42" t="s">
        <v>652</v>
      </c>
      <c r="F357" s="40"/>
      <c r="G357" s="42"/>
      <c r="H357" s="42"/>
      <c r="I357" s="42"/>
      <c r="J357" s="42"/>
      <c r="K357" s="42"/>
      <c r="L357" s="42"/>
      <c r="M357" s="42"/>
      <c r="N357" s="42">
        <v>20857</v>
      </c>
      <c r="O357" s="42"/>
      <c r="P357" s="42"/>
      <c r="Q357" s="76"/>
      <c r="R357" s="42"/>
      <c r="S357" s="42"/>
      <c r="T357" s="76"/>
      <c r="U357" s="42"/>
      <c r="V357" s="42"/>
      <c r="W357" s="76"/>
      <c r="X357" s="42">
        <f t="shared" si="67"/>
        <v>20857</v>
      </c>
      <c r="Y357" s="40"/>
    </row>
    <row r="358" spans="1:25" s="43" customFormat="1" ht="15">
      <c r="A358" s="35"/>
      <c r="B358" s="36"/>
      <c r="C358" s="37">
        <v>1033.2232</v>
      </c>
      <c r="D358" s="49" t="s">
        <v>683</v>
      </c>
      <c r="E358" s="42"/>
      <c r="F358" s="40"/>
      <c r="G358" s="42"/>
      <c r="H358" s="42"/>
      <c r="I358" s="42"/>
      <c r="J358" s="42"/>
      <c r="K358" s="42">
        <v>59971</v>
      </c>
      <c r="L358" s="42">
        <v>59971</v>
      </c>
      <c r="M358" s="42">
        <v>59971</v>
      </c>
      <c r="N358" s="42">
        <v>59971</v>
      </c>
      <c r="O358" s="42">
        <v>59971</v>
      </c>
      <c r="P358" s="42">
        <v>59971</v>
      </c>
      <c r="Q358" s="42">
        <v>59971</v>
      </c>
      <c r="R358" s="42">
        <v>59971</v>
      </c>
      <c r="S358" s="42">
        <v>59971</v>
      </c>
      <c r="T358" s="42">
        <v>59971</v>
      </c>
      <c r="U358" s="42"/>
      <c r="V358" s="42"/>
      <c r="W358" s="76"/>
      <c r="X358" s="42">
        <f t="shared" si="67"/>
        <v>239884</v>
      </c>
      <c r="Y358" s="40"/>
    </row>
    <row r="359" spans="1:25" s="43" customFormat="1" ht="15">
      <c r="A359" s="35"/>
      <c r="B359" s="36"/>
      <c r="C359" s="35"/>
      <c r="D359" s="47"/>
      <c r="E359" s="42"/>
      <c r="F359" s="40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0"/>
    </row>
    <row r="360" spans="1:25" s="23" customFormat="1" ht="18.75">
      <c r="A360" s="24" t="s">
        <v>37</v>
      </c>
      <c r="B360" s="25" t="s">
        <v>425</v>
      </c>
      <c r="C360" s="19"/>
      <c r="D360" s="111" t="s">
        <v>554</v>
      </c>
      <c r="E360" s="21"/>
      <c r="F360" s="22"/>
      <c r="G360" s="21">
        <v>402905</v>
      </c>
      <c r="H360" s="115">
        <f aca="true" t="shared" si="68" ref="H360:T360">H361+H362+H363+H364+H365+H366+H367+H368+H369</f>
        <v>386872</v>
      </c>
      <c r="I360" s="115">
        <f t="shared" si="68"/>
        <v>0</v>
      </c>
      <c r="J360" s="115">
        <f t="shared" si="68"/>
        <v>16862</v>
      </c>
      <c r="K360" s="115">
        <f t="shared" si="68"/>
        <v>370011</v>
      </c>
      <c r="L360" s="115">
        <f t="shared" si="68"/>
        <v>0</v>
      </c>
      <c r="M360" s="115">
        <f t="shared" si="68"/>
        <v>176764</v>
      </c>
      <c r="N360" s="115">
        <f t="shared" si="68"/>
        <v>0</v>
      </c>
      <c r="O360" s="115" t="e">
        <f t="shared" si="68"/>
        <v>#VALUE!</v>
      </c>
      <c r="P360" s="115">
        <f t="shared" si="68"/>
        <v>0</v>
      </c>
      <c r="Q360" s="115">
        <f t="shared" si="68"/>
        <v>0</v>
      </c>
      <c r="R360" s="115">
        <f t="shared" si="68"/>
        <v>0</v>
      </c>
      <c r="S360" s="115">
        <f t="shared" si="68"/>
        <v>0</v>
      </c>
      <c r="T360" s="115">
        <f t="shared" si="68"/>
        <v>0</v>
      </c>
      <c r="U360" s="21">
        <f>U362+U363+U366+U369</f>
        <v>0</v>
      </c>
      <c r="V360" s="21">
        <f>V362+V363+V366+V369</f>
        <v>0</v>
      </c>
      <c r="W360" s="115">
        <f>W362+W363+W366+W369</f>
        <v>0</v>
      </c>
      <c r="X360" s="115">
        <f t="shared" si="67"/>
        <v>370011</v>
      </c>
      <c r="Y360" s="27" t="s">
        <v>49</v>
      </c>
    </row>
    <row r="361" spans="1:25" s="43" customFormat="1" ht="15">
      <c r="A361" s="35"/>
      <c r="B361" s="36"/>
      <c r="C361" s="35"/>
      <c r="D361" s="49"/>
      <c r="E361" s="42"/>
      <c r="F361" s="40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76"/>
      <c r="R361" s="42"/>
      <c r="S361" s="42"/>
      <c r="T361" s="76"/>
      <c r="U361" s="42"/>
      <c r="V361" s="42"/>
      <c r="W361" s="76"/>
      <c r="X361" s="42"/>
      <c r="Y361" s="40"/>
    </row>
    <row r="362" spans="1:25" s="43" customFormat="1" ht="15">
      <c r="A362" s="35"/>
      <c r="B362" s="36"/>
      <c r="C362" s="37">
        <v>1070</v>
      </c>
      <c r="D362" s="49"/>
      <c r="E362" s="41"/>
      <c r="F362" s="40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76"/>
      <c r="R362" s="42"/>
      <c r="S362" s="42"/>
      <c r="T362" s="76"/>
      <c r="U362" s="42"/>
      <c r="V362" s="42"/>
      <c r="W362" s="76"/>
      <c r="X362" s="42"/>
      <c r="Y362" s="40"/>
    </row>
    <row r="363" spans="1:25" s="43" customFormat="1" ht="15">
      <c r="A363" s="35"/>
      <c r="B363" s="36"/>
      <c r="C363" s="35"/>
      <c r="D363" s="49" t="s">
        <v>349</v>
      </c>
      <c r="E363" s="42" t="s">
        <v>617</v>
      </c>
      <c r="F363" s="40"/>
      <c r="G363" s="42">
        <v>402905</v>
      </c>
      <c r="H363" s="42">
        <v>386872</v>
      </c>
      <c r="I363" s="42"/>
      <c r="J363" s="42">
        <f>2802+14060</f>
        <v>16862</v>
      </c>
      <c r="K363" s="42">
        <f>225420+54377+90214</f>
        <v>370011</v>
      </c>
      <c r="L363" s="42"/>
      <c r="M363" s="42">
        <v>176764</v>
      </c>
      <c r="N363" s="42"/>
      <c r="O363" s="42" t="s">
        <v>350</v>
      </c>
      <c r="P363" s="42"/>
      <c r="Q363" s="76"/>
      <c r="R363" s="42"/>
      <c r="S363" s="42"/>
      <c r="T363" s="76"/>
      <c r="U363" s="42"/>
      <c r="V363" s="42"/>
      <c r="W363" s="76"/>
      <c r="X363" s="42">
        <f>K363+N363+Q363+T363</f>
        <v>370011</v>
      </c>
      <c r="Y363" s="40" t="s">
        <v>687</v>
      </c>
    </row>
    <row r="364" spans="1:25" s="43" customFormat="1" ht="15">
      <c r="A364" s="35"/>
      <c r="B364" s="36"/>
      <c r="C364" s="35"/>
      <c r="D364" s="49"/>
      <c r="E364" s="42" t="s">
        <v>397</v>
      </c>
      <c r="F364" s="40" t="s">
        <v>412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76"/>
      <c r="R364" s="42"/>
      <c r="S364" s="42"/>
      <c r="T364" s="76"/>
      <c r="U364" s="42"/>
      <c r="V364" s="42"/>
      <c r="W364" s="76"/>
      <c r="X364" s="42"/>
      <c r="Y364" s="40" t="s">
        <v>699</v>
      </c>
    </row>
    <row r="365" spans="1:25" s="43" customFormat="1" ht="15">
      <c r="A365" s="35"/>
      <c r="B365" s="36"/>
      <c r="C365" s="35"/>
      <c r="D365" s="49"/>
      <c r="E365" s="42" t="s">
        <v>402</v>
      </c>
      <c r="F365" s="40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76"/>
      <c r="R365" s="42"/>
      <c r="S365" s="42"/>
      <c r="T365" s="76"/>
      <c r="U365" s="42"/>
      <c r="V365" s="42"/>
      <c r="W365" s="76"/>
      <c r="X365" s="42"/>
      <c r="Y365" s="40"/>
    </row>
    <row r="366" spans="1:25" s="43" customFormat="1" ht="15">
      <c r="A366" s="35"/>
      <c r="B366" s="36"/>
      <c r="C366" s="35"/>
      <c r="D366" s="49"/>
      <c r="E366" s="42" t="s">
        <v>400</v>
      </c>
      <c r="F366" s="40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76"/>
      <c r="R366" s="42"/>
      <c r="S366" s="42"/>
      <c r="T366" s="76"/>
      <c r="U366" s="42"/>
      <c r="V366" s="42"/>
      <c r="W366" s="76"/>
      <c r="X366" s="42"/>
      <c r="Y366" s="40"/>
    </row>
    <row r="367" spans="1:25" s="43" customFormat="1" ht="15">
      <c r="A367" s="35"/>
      <c r="B367" s="36"/>
      <c r="C367" s="35"/>
      <c r="D367" s="49"/>
      <c r="E367" s="42" t="s">
        <v>404</v>
      </c>
      <c r="F367" s="40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76"/>
      <c r="R367" s="42"/>
      <c r="S367" s="42"/>
      <c r="T367" s="76"/>
      <c r="U367" s="42"/>
      <c r="V367" s="42"/>
      <c r="W367" s="76"/>
      <c r="X367" s="42"/>
      <c r="Y367" s="40"/>
    </row>
    <row r="368" spans="1:25" s="43" customFormat="1" ht="15">
      <c r="A368" s="35"/>
      <c r="B368" s="36"/>
      <c r="C368" s="35"/>
      <c r="D368" s="49"/>
      <c r="E368" s="42" t="s">
        <v>405</v>
      </c>
      <c r="F368" s="40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76"/>
      <c r="R368" s="42"/>
      <c r="S368" s="42"/>
      <c r="T368" s="76"/>
      <c r="U368" s="42"/>
      <c r="V368" s="42"/>
      <c r="W368" s="76"/>
      <c r="X368" s="42"/>
      <c r="Y368" s="40"/>
    </row>
    <row r="369" spans="1:25" s="43" customFormat="1" ht="15">
      <c r="A369" s="35"/>
      <c r="B369" s="36"/>
      <c r="C369" s="35"/>
      <c r="D369" s="49"/>
      <c r="E369" s="42"/>
      <c r="F369" s="40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76"/>
      <c r="R369" s="42"/>
      <c r="S369" s="42"/>
      <c r="T369" s="76"/>
      <c r="U369" s="42"/>
      <c r="V369" s="42"/>
      <c r="W369" s="76"/>
      <c r="X369" s="42"/>
      <c r="Y369" s="40"/>
    </row>
    <row r="370" spans="1:25" s="23" customFormat="1" ht="18.75">
      <c r="A370" s="24" t="s">
        <v>38</v>
      </c>
      <c r="B370" s="25" t="s">
        <v>426</v>
      </c>
      <c r="C370" s="19"/>
      <c r="D370" s="111" t="s">
        <v>555</v>
      </c>
      <c r="E370" s="21"/>
      <c r="F370" s="22"/>
      <c r="G370" s="21">
        <v>1431124</v>
      </c>
      <c r="H370" s="115">
        <f aca="true" t="shared" si="69" ref="H370:T370">H371+H372+H373+H374+H375+H376+H377+H378+H379</f>
        <v>1503571</v>
      </c>
      <c r="I370" s="115">
        <f t="shared" si="69"/>
        <v>193167</v>
      </c>
      <c r="J370" s="115">
        <f t="shared" si="69"/>
        <v>513497</v>
      </c>
      <c r="K370" s="115">
        <f t="shared" si="69"/>
        <v>575075</v>
      </c>
      <c r="L370" s="115">
        <f t="shared" si="69"/>
        <v>0</v>
      </c>
      <c r="M370" s="115">
        <f t="shared" si="69"/>
        <v>259261</v>
      </c>
      <c r="N370" s="115">
        <f t="shared" si="69"/>
        <v>415000</v>
      </c>
      <c r="O370" s="115" t="e">
        <f t="shared" si="69"/>
        <v>#VALUE!</v>
      </c>
      <c r="P370" s="115">
        <f t="shared" si="69"/>
        <v>0</v>
      </c>
      <c r="Q370" s="115">
        <f t="shared" si="69"/>
        <v>0</v>
      </c>
      <c r="R370" s="115">
        <f t="shared" si="69"/>
        <v>0</v>
      </c>
      <c r="S370" s="115">
        <f t="shared" si="69"/>
        <v>0</v>
      </c>
      <c r="T370" s="115">
        <f t="shared" si="69"/>
        <v>0</v>
      </c>
      <c r="U370" s="21">
        <f>U372+U373+U378+U379</f>
        <v>0</v>
      </c>
      <c r="V370" s="21">
        <f>V372+V373+V378+V379</f>
        <v>0</v>
      </c>
      <c r="W370" s="115">
        <f>W372+W373+W378+W379</f>
        <v>0</v>
      </c>
      <c r="X370" s="115">
        <f>K370+N370+Q370+T370</f>
        <v>990075</v>
      </c>
      <c r="Y370" s="27" t="s">
        <v>49</v>
      </c>
    </row>
    <row r="371" spans="1:25" s="43" customFormat="1" ht="15">
      <c r="A371" s="35"/>
      <c r="B371" s="36"/>
      <c r="C371" s="35"/>
      <c r="D371" s="49"/>
      <c r="E371" s="42"/>
      <c r="F371" s="40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76"/>
      <c r="R371" s="42"/>
      <c r="S371" s="42"/>
      <c r="T371" s="76"/>
      <c r="U371" s="42"/>
      <c r="V371" s="42"/>
      <c r="W371" s="76"/>
      <c r="X371" s="42"/>
      <c r="Y371" s="40"/>
    </row>
    <row r="372" spans="1:25" s="43" customFormat="1" ht="15">
      <c r="A372" s="35"/>
      <c r="B372" s="36"/>
      <c r="C372" s="37">
        <v>1060</v>
      </c>
      <c r="D372" s="49"/>
      <c r="E372" s="41"/>
      <c r="F372" s="40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76"/>
      <c r="R372" s="42"/>
      <c r="S372" s="42"/>
      <c r="T372" s="76"/>
      <c r="U372" s="42"/>
      <c r="V372" s="42"/>
      <c r="W372" s="76"/>
      <c r="X372" s="42"/>
      <c r="Y372" s="40"/>
    </row>
    <row r="373" spans="1:25" s="43" customFormat="1" ht="15">
      <c r="A373" s="35"/>
      <c r="B373" s="36"/>
      <c r="C373" s="35"/>
      <c r="D373" s="49" t="s">
        <v>351</v>
      </c>
      <c r="E373" s="42" t="s">
        <v>352</v>
      </c>
      <c r="F373" s="40"/>
      <c r="G373" s="42">
        <v>1431124</v>
      </c>
      <c r="H373" s="42">
        <v>1503571</v>
      </c>
      <c r="I373" s="42">
        <v>193167</v>
      </c>
      <c r="J373" s="42"/>
      <c r="K373" s="42">
        <f>128075+447000</f>
        <v>575075</v>
      </c>
      <c r="L373" s="42"/>
      <c r="M373" s="42">
        <v>259261</v>
      </c>
      <c r="N373" s="42">
        <f>124500+290500</f>
        <v>415000</v>
      </c>
      <c r="O373" s="42" t="s">
        <v>353</v>
      </c>
      <c r="P373" s="42"/>
      <c r="Q373" s="76"/>
      <c r="R373" s="42"/>
      <c r="S373" s="42"/>
      <c r="T373" s="76"/>
      <c r="U373" s="42"/>
      <c r="V373" s="42"/>
      <c r="W373" s="76"/>
      <c r="X373" s="42">
        <f>K373+N373+Q373+T373</f>
        <v>990075</v>
      </c>
      <c r="Y373" s="40"/>
    </row>
    <row r="374" spans="1:25" s="43" customFormat="1" ht="15">
      <c r="A374" s="35"/>
      <c r="B374" s="36"/>
      <c r="C374" s="35"/>
      <c r="D374" s="49"/>
      <c r="E374" s="42" t="s">
        <v>406</v>
      </c>
      <c r="F374" s="40"/>
      <c r="G374" s="42"/>
      <c r="H374" s="42"/>
      <c r="I374" s="42"/>
      <c r="J374" s="42">
        <f>14698+285</f>
        <v>14983</v>
      </c>
      <c r="K374" s="42"/>
      <c r="L374" s="42"/>
      <c r="M374" s="42"/>
      <c r="N374" s="42"/>
      <c r="O374" s="42"/>
      <c r="P374" s="42"/>
      <c r="Q374" s="76"/>
      <c r="R374" s="42"/>
      <c r="S374" s="42"/>
      <c r="T374" s="76"/>
      <c r="U374" s="42"/>
      <c r="V374" s="42"/>
      <c r="W374" s="76"/>
      <c r="X374" s="42"/>
      <c r="Y374" s="40"/>
    </row>
    <row r="375" spans="1:25" s="43" customFormat="1" ht="15">
      <c r="A375" s="35"/>
      <c r="B375" s="36"/>
      <c r="C375" s="35"/>
      <c r="D375" s="49"/>
      <c r="E375" s="42" t="s">
        <v>407</v>
      </c>
      <c r="F375" s="40"/>
      <c r="G375" s="42"/>
      <c r="H375" s="42"/>
      <c r="I375" s="42"/>
      <c r="J375" s="42">
        <v>183514</v>
      </c>
      <c r="K375" s="42"/>
      <c r="L375" s="42"/>
      <c r="M375" s="42"/>
      <c r="N375" s="42"/>
      <c r="O375" s="42"/>
      <c r="P375" s="42"/>
      <c r="Q375" s="76"/>
      <c r="R375" s="42"/>
      <c r="S375" s="42"/>
      <c r="T375" s="76"/>
      <c r="U375" s="42"/>
      <c r="V375" s="42"/>
      <c r="W375" s="76"/>
      <c r="X375" s="42"/>
      <c r="Y375" s="40"/>
    </row>
    <row r="376" spans="1:25" s="43" customFormat="1" ht="15">
      <c r="A376" s="35"/>
      <c r="B376" s="36"/>
      <c r="C376" s="35"/>
      <c r="D376" s="49"/>
      <c r="E376" s="42" t="s">
        <v>400</v>
      </c>
      <c r="F376" s="40"/>
      <c r="G376" s="42"/>
      <c r="H376" s="42"/>
      <c r="I376" s="42"/>
      <c r="J376" s="42">
        <v>315000</v>
      </c>
      <c r="K376" s="42"/>
      <c r="L376" s="42"/>
      <c r="M376" s="42"/>
      <c r="N376" s="42"/>
      <c r="O376" s="42"/>
      <c r="P376" s="42"/>
      <c r="Q376" s="76"/>
      <c r="R376" s="42"/>
      <c r="S376" s="42"/>
      <c r="T376" s="76"/>
      <c r="U376" s="42"/>
      <c r="V376" s="42"/>
      <c r="W376" s="76"/>
      <c r="X376" s="42"/>
      <c r="Y376" s="40"/>
    </row>
    <row r="377" spans="1:25" s="43" customFormat="1" ht="15">
      <c r="A377" s="35"/>
      <c r="B377" s="36"/>
      <c r="C377" s="35"/>
      <c r="D377" s="49"/>
      <c r="E377" s="42" t="s">
        <v>408</v>
      </c>
      <c r="F377" s="40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76"/>
      <c r="R377" s="42"/>
      <c r="S377" s="42"/>
      <c r="T377" s="76"/>
      <c r="U377" s="42"/>
      <c r="V377" s="42"/>
      <c r="W377" s="76"/>
      <c r="X377" s="42"/>
      <c r="Y377" s="40"/>
    </row>
    <row r="378" spans="1:25" s="43" customFormat="1" ht="15">
      <c r="A378" s="35"/>
      <c r="B378" s="36"/>
      <c r="C378" s="35"/>
      <c r="D378" s="49"/>
      <c r="E378" s="42" t="s">
        <v>409</v>
      </c>
      <c r="F378" s="40"/>
      <c r="G378" s="42"/>
      <c r="H378" s="42"/>
      <c r="I378" s="42"/>
      <c r="J378" s="42"/>
      <c r="K378" s="42"/>
      <c r="L378" s="42"/>
      <c r="M378" s="42"/>
      <c r="N378" s="42"/>
      <c r="O378" s="42">
        <v>2002</v>
      </c>
      <c r="P378" s="42"/>
      <c r="Q378" s="76"/>
      <c r="R378" s="42"/>
      <c r="S378" s="42"/>
      <c r="T378" s="76"/>
      <c r="U378" s="42"/>
      <c r="V378" s="42"/>
      <c r="W378" s="76"/>
      <c r="X378" s="42"/>
      <c r="Y378" s="40"/>
    </row>
    <row r="379" spans="1:25" s="43" customFormat="1" ht="15">
      <c r="A379" s="35"/>
      <c r="B379" s="36"/>
      <c r="C379" s="35"/>
      <c r="D379" s="49"/>
      <c r="E379" s="42"/>
      <c r="F379" s="40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76"/>
      <c r="R379" s="42"/>
      <c r="S379" s="42"/>
      <c r="T379" s="76"/>
      <c r="U379" s="42"/>
      <c r="V379" s="42"/>
      <c r="W379" s="76"/>
      <c r="X379" s="42"/>
      <c r="Y379" s="40"/>
    </row>
    <row r="380" spans="1:25" s="23" customFormat="1" ht="18.75">
      <c r="A380" s="24" t="s">
        <v>5</v>
      </c>
      <c r="B380" s="25" t="s">
        <v>427</v>
      </c>
      <c r="C380" s="19"/>
      <c r="D380" s="111" t="s">
        <v>556</v>
      </c>
      <c r="E380" s="21"/>
      <c r="F380" s="22"/>
      <c r="G380" s="21">
        <v>0</v>
      </c>
      <c r="H380" s="115">
        <f>H381+H382+H383+H384+H385+H386+H387+H389+H390+H391+H392+H393+H394+H395+H396+H397+H398+H399+H400+H401+H403+H404+H405+H409+H410+H407</f>
        <v>4639120</v>
      </c>
      <c r="I380" s="115">
        <f>I381+I382+I383+I384+I385+I386+I387+I389+I390+I391+I392+I393+I394+I395+I396+I397+I398+I399+I400+I401+I403+I404+I405+I409+I410+I407</f>
        <v>0</v>
      </c>
      <c r="J380" s="115">
        <f>J381+J382+J383+J384+J385+J386+J387+J389+J390+J391+J392+J393+J394+J395+J396+J397+J398+J399+J400+J401+J403+J404+J405+J409+J410+J407</f>
        <v>437840</v>
      </c>
      <c r="K380" s="115">
        <f>K381+K382+K383+K384+K385+K386+K387+K389+K390+K391+K392+K393+K394+K395+K396+K397+K398+K399+K400+K401+K403+K404+K405+K409+K410+K407</f>
        <v>488788</v>
      </c>
      <c r="L380" s="115">
        <f aca="true" t="shared" si="70" ref="L380:T380">L381+L382+L383+L384+L385+L386+L387+L389+L390+L391+L392+L393+L394+L395+L396+L397+L398+L399+L400+L401+L403+L404+L405+L409+L410+L407</f>
        <v>69994</v>
      </c>
      <c r="M380" s="115">
        <f t="shared" si="70"/>
        <v>69994</v>
      </c>
      <c r="N380" s="115">
        <f t="shared" si="70"/>
        <v>369760</v>
      </c>
      <c r="O380" s="115">
        <f t="shared" si="70"/>
        <v>142932</v>
      </c>
      <c r="P380" s="115">
        <f t="shared" si="70"/>
        <v>142932</v>
      </c>
      <c r="Q380" s="115">
        <f t="shared" si="70"/>
        <v>279762</v>
      </c>
      <c r="R380" s="115">
        <f t="shared" si="70"/>
        <v>142932</v>
      </c>
      <c r="S380" s="115">
        <f t="shared" si="70"/>
        <v>142932</v>
      </c>
      <c r="T380" s="115">
        <f t="shared" si="70"/>
        <v>279762</v>
      </c>
      <c r="U380" s="21">
        <f>U382+U383+U390+U396+U401+U410</f>
        <v>112538</v>
      </c>
      <c r="V380" s="21">
        <f>V382+V383+V390+V396+V401+V410</f>
        <v>112538</v>
      </c>
      <c r="W380" s="115">
        <f>W382+W383+W390+W396+W401+W410</f>
        <v>178716</v>
      </c>
      <c r="X380" s="115">
        <f>K380+N380+Q380+T380</f>
        <v>1418072</v>
      </c>
      <c r="Y380" s="27" t="s">
        <v>49</v>
      </c>
    </row>
    <row r="381" spans="1:25" s="43" customFormat="1" ht="15">
      <c r="A381" s="35"/>
      <c r="B381" s="36"/>
      <c r="C381" s="35"/>
      <c r="D381" s="49"/>
      <c r="E381" s="42"/>
      <c r="F381" s="40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76"/>
      <c r="R381" s="42"/>
      <c r="S381" s="42"/>
      <c r="T381" s="76"/>
      <c r="U381" s="42"/>
      <c r="V381" s="42"/>
      <c r="W381" s="76"/>
      <c r="X381" s="42"/>
      <c r="Y381" s="40"/>
    </row>
    <row r="382" spans="1:25" s="43" customFormat="1" ht="15">
      <c r="A382" s="35"/>
      <c r="B382" s="36"/>
      <c r="C382" s="37">
        <v>1050</v>
      </c>
      <c r="D382" s="49"/>
      <c r="E382" s="41"/>
      <c r="F382" s="40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76"/>
      <c r="R382" s="42"/>
      <c r="S382" s="42"/>
      <c r="T382" s="76"/>
      <c r="U382" s="42"/>
      <c r="V382" s="42"/>
      <c r="W382" s="76"/>
      <c r="X382" s="42"/>
      <c r="Y382" s="40"/>
    </row>
    <row r="383" spans="1:25" s="43" customFormat="1" ht="15">
      <c r="A383" s="35"/>
      <c r="B383" s="36"/>
      <c r="C383" s="35"/>
      <c r="D383" s="49" t="s">
        <v>354</v>
      </c>
      <c r="E383" s="42" t="s">
        <v>355</v>
      </c>
      <c r="F383" s="40" t="s">
        <v>420</v>
      </c>
      <c r="G383" s="42"/>
      <c r="H383" s="42">
        <v>1226303</v>
      </c>
      <c r="I383" s="42"/>
      <c r="J383" s="42">
        <v>223000</v>
      </c>
      <c r="K383" s="42">
        <v>159019</v>
      </c>
      <c r="L383" s="42"/>
      <c r="M383" s="42"/>
      <c r="N383" s="42">
        <v>87419</v>
      </c>
      <c r="O383" s="42">
        <v>38538</v>
      </c>
      <c r="P383" s="42">
        <v>38538</v>
      </c>
      <c r="Q383" s="42">
        <v>97421</v>
      </c>
      <c r="R383" s="42">
        <v>38538</v>
      </c>
      <c r="S383" s="42">
        <v>38538</v>
      </c>
      <c r="T383" s="42">
        <v>97421</v>
      </c>
      <c r="U383" s="42">
        <v>38538</v>
      </c>
      <c r="V383" s="42">
        <v>38538</v>
      </c>
      <c r="W383" s="42">
        <v>38538</v>
      </c>
      <c r="X383" s="42">
        <f>K383+N383+Q383+T383</f>
        <v>441280</v>
      </c>
      <c r="Y383" s="40"/>
    </row>
    <row r="384" spans="1:25" s="43" customFormat="1" ht="15">
      <c r="A384" s="35"/>
      <c r="B384" s="36"/>
      <c r="C384" s="35"/>
      <c r="D384" s="49"/>
      <c r="E384" s="42" t="s">
        <v>413</v>
      </c>
      <c r="F384" s="40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0"/>
    </row>
    <row r="385" spans="1:25" s="43" customFormat="1" ht="15">
      <c r="A385" s="35"/>
      <c r="B385" s="36"/>
      <c r="C385" s="35"/>
      <c r="D385" s="49"/>
      <c r="E385" s="42" t="s">
        <v>404</v>
      </c>
      <c r="F385" s="40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0"/>
    </row>
    <row r="386" spans="1:25" s="43" customFormat="1" ht="15">
      <c r="A386" s="35"/>
      <c r="B386" s="36"/>
      <c r="C386" s="35"/>
      <c r="D386" s="49"/>
      <c r="E386" s="42" t="s">
        <v>414</v>
      </c>
      <c r="F386" s="40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0"/>
    </row>
    <row r="387" spans="1:25" s="43" customFormat="1" ht="15">
      <c r="A387" s="35"/>
      <c r="B387" s="36"/>
      <c r="C387" s="35"/>
      <c r="D387" s="49"/>
      <c r="E387" s="42" t="s">
        <v>407</v>
      </c>
      <c r="F387" s="40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0"/>
    </row>
    <row r="388" spans="1:25" s="46" customFormat="1" ht="15">
      <c r="A388" s="37"/>
      <c r="B388" s="38"/>
      <c r="C388" s="37"/>
      <c r="D388" s="47" t="s">
        <v>675</v>
      </c>
      <c r="E388" s="41" t="s">
        <v>689</v>
      </c>
      <c r="F388" s="45"/>
      <c r="G388" s="41"/>
      <c r="H388" s="41"/>
      <c r="I388" s="41"/>
      <c r="J388" s="41"/>
      <c r="K388" s="41">
        <v>38538</v>
      </c>
      <c r="L388" s="41"/>
      <c r="M388" s="41"/>
      <c r="N388" s="41">
        <v>38538</v>
      </c>
      <c r="O388" s="41"/>
      <c r="P388" s="41"/>
      <c r="Q388" s="41">
        <v>38538</v>
      </c>
      <c r="R388" s="41"/>
      <c r="S388" s="41"/>
      <c r="T388" s="41">
        <v>38538</v>
      </c>
      <c r="U388" s="41"/>
      <c r="V388" s="41"/>
      <c r="W388" s="41"/>
      <c r="X388" s="41">
        <f>K388+N388+Q388+T388</f>
        <v>154152</v>
      </c>
      <c r="Y388" s="45"/>
    </row>
    <row r="389" spans="1:25" s="43" customFormat="1" ht="15">
      <c r="A389" s="35"/>
      <c r="B389" s="36"/>
      <c r="C389" s="35"/>
      <c r="D389" s="47"/>
      <c r="E389" s="42"/>
      <c r="F389" s="40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0"/>
    </row>
    <row r="390" spans="1:25" s="43" customFormat="1" ht="15">
      <c r="A390" s="35"/>
      <c r="B390" s="36"/>
      <c r="C390" s="35"/>
      <c r="D390" s="49" t="s">
        <v>356</v>
      </c>
      <c r="E390" s="42" t="s">
        <v>357</v>
      </c>
      <c r="F390" s="40" t="s">
        <v>419</v>
      </c>
      <c r="G390" s="42"/>
      <c r="H390" s="42">
        <v>1598095</v>
      </c>
      <c r="I390" s="42"/>
      <c r="J390" s="42">
        <v>14600</v>
      </c>
      <c r="K390" s="42">
        <v>30000</v>
      </c>
      <c r="L390" s="42"/>
      <c r="M390" s="42"/>
      <c r="N390" s="42">
        <v>100983</v>
      </c>
      <c r="O390" s="42"/>
      <c r="P390" s="42"/>
      <c r="Q390" s="76">
        <v>100983</v>
      </c>
      <c r="R390" s="42"/>
      <c r="S390" s="42"/>
      <c r="T390" s="76">
        <v>100983</v>
      </c>
      <c r="U390" s="42"/>
      <c r="V390" s="42"/>
      <c r="W390" s="76">
        <v>91000</v>
      </c>
      <c r="X390" s="42">
        <f>K390+N390+Q390+T390</f>
        <v>332949</v>
      </c>
      <c r="Y390" s="40"/>
    </row>
    <row r="391" spans="1:25" s="43" customFormat="1" ht="15">
      <c r="A391" s="35"/>
      <c r="B391" s="36"/>
      <c r="C391" s="35"/>
      <c r="D391" s="49"/>
      <c r="E391" s="42" t="s">
        <v>415</v>
      </c>
      <c r="F391" s="40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76"/>
      <c r="R391" s="42"/>
      <c r="S391" s="42"/>
      <c r="T391" s="76"/>
      <c r="U391" s="42"/>
      <c r="V391" s="42"/>
      <c r="W391" s="76"/>
      <c r="X391" s="42"/>
      <c r="Y391" s="40"/>
    </row>
    <row r="392" spans="1:25" s="43" customFormat="1" ht="15">
      <c r="A392" s="35"/>
      <c r="B392" s="36"/>
      <c r="C392" s="35"/>
      <c r="D392" s="49"/>
      <c r="E392" s="42" t="s">
        <v>400</v>
      </c>
      <c r="F392" s="40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76"/>
      <c r="R392" s="42"/>
      <c r="S392" s="42"/>
      <c r="T392" s="76"/>
      <c r="U392" s="42"/>
      <c r="V392" s="42"/>
      <c r="W392" s="76"/>
      <c r="X392" s="42"/>
      <c r="Y392" s="40"/>
    </row>
    <row r="393" spans="1:25" s="43" customFormat="1" ht="15">
      <c r="A393" s="35"/>
      <c r="B393" s="36"/>
      <c r="C393" s="35"/>
      <c r="D393" s="49"/>
      <c r="E393" s="42" t="s">
        <v>404</v>
      </c>
      <c r="F393" s="40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76"/>
      <c r="R393" s="42"/>
      <c r="S393" s="42"/>
      <c r="T393" s="76"/>
      <c r="U393" s="42"/>
      <c r="V393" s="42"/>
      <c r="W393" s="76"/>
      <c r="X393" s="42"/>
      <c r="Y393" s="40"/>
    </row>
    <row r="394" spans="1:25" s="43" customFormat="1" ht="15">
      <c r="A394" s="35"/>
      <c r="B394" s="36"/>
      <c r="C394" s="35"/>
      <c r="D394" s="49"/>
      <c r="E394" s="42" t="s">
        <v>414</v>
      </c>
      <c r="F394" s="40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76"/>
      <c r="R394" s="42"/>
      <c r="S394" s="42"/>
      <c r="T394" s="76"/>
      <c r="U394" s="42"/>
      <c r="V394" s="42"/>
      <c r="W394" s="76"/>
      <c r="X394" s="42"/>
      <c r="Y394" s="40"/>
    </row>
    <row r="395" spans="1:25" s="43" customFormat="1" ht="15">
      <c r="A395" s="35"/>
      <c r="B395" s="36"/>
      <c r="C395" s="35"/>
      <c r="D395" s="49"/>
      <c r="E395" s="42"/>
      <c r="F395" s="40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76"/>
      <c r="R395" s="42"/>
      <c r="S395" s="42"/>
      <c r="T395" s="76"/>
      <c r="U395" s="42"/>
      <c r="V395" s="42"/>
      <c r="W395" s="76"/>
      <c r="X395" s="42"/>
      <c r="Y395" s="40"/>
    </row>
    <row r="396" spans="1:25" s="43" customFormat="1" ht="15">
      <c r="A396" s="35"/>
      <c r="B396" s="36"/>
      <c r="C396" s="35"/>
      <c r="D396" s="49" t="s">
        <v>358</v>
      </c>
      <c r="E396" s="42" t="s">
        <v>362</v>
      </c>
      <c r="F396" s="40" t="s">
        <v>418</v>
      </c>
      <c r="G396" s="42"/>
      <c r="H396" s="42">
        <v>1321728</v>
      </c>
      <c r="I396" s="42"/>
      <c r="J396" s="42"/>
      <c r="K396" s="42">
        <v>21343</v>
      </c>
      <c r="L396" s="42"/>
      <c r="M396" s="42"/>
      <c r="N396" s="42">
        <v>27304</v>
      </c>
      <c r="O396" s="42">
        <v>34400</v>
      </c>
      <c r="P396" s="42">
        <v>34400</v>
      </c>
      <c r="Q396" s="42">
        <v>27304</v>
      </c>
      <c r="R396" s="42">
        <v>34400</v>
      </c>
      <c r="S396" s="42">
        <v>34400</v>
      </c>
      <c r="T396" s="42">
        <v>27304</v>
      </c>
      <c r="U396" s="42">
        <v>34400</v>
      </c>
      <c r="V396" s="42">
        <v>34400</v>
      </c>
      <c r="W396" s="42">
        <v>30089</v>
      </c>
      <c r="X396" s="42">
        <f>K396+N396+Q396+T396</f>
        <v>103255</v>
      </c>
      <c r="Y396" s="40"/>
    </row>
    <row r="397" spans="1:25" s="43" customFormat="1" ht="15">
      <c r="A397" s="35"/>
      <c r="B397" s="36"/>
      <c r="C397" s="35"/>
      <c r="D397" s="49"/>
      <c r="E397" s="42" t="s">
        <v>416</v>
      </c>
      <c r="F397" s="40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0"/>
    </row>
    <row r="398" spans="1:25" s="43" customFormat="1" ht="15">
      <c r="A398" s="35"/>
      <c r="B398" s="36"/>
      <c r="C398" s="35"/>
      <c r="D398" s="49"/>
      <c r="E398" s="42" t="s">
        <v>404</v>
      </c>
      <c r="F398" s="40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0"/>
    </row>
    <row r="399" spans="1:25" s="43" customFormat="1" ht="15">
      <c r="A399" s="35"/>
      <c r="B399" s="36"/>
      <c r="C399" s="35"/>
      <c r="D399" s="49"/>
      <c r="E399" s="42" t="s">
        <v>414</v>
      </c>
      <c r="F399" s="40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0"/>
    </row>
    <row r="400" spans="1:25" s="43" customFormat="1" ht="15">
      <c r="A400" s="35"/>
      <c r="B400" s="36"/>
      <c r="C400" s="35"/>
      <c r="D400" s="49"/>
      <c r="E400" s="42"/>
      <c r="F400" s="40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0"/>
    </row>
    <row r="401" spans="1:25" s="43" customFormat="1" ht="15">
      <c r="A401" s="35"/>
      <c r="B401" s="36"/>
      <c r="C401" s="35"/>
      <c r="D401" s="49" t="s">
        <v>356</v>
      </c>
      <c r="E401" s="42" t="s">
        <v>363</v>
      </c>
      <c r="F401" s="40" t="s">
        <v>418</v>
      </c>
      <c r="G401" s="42"/>
      <c r="H401" s="42">
        <v>401994</v>
      </c>
      <c r="I401" s="42"/>
      <c r="J401" s="42">
        <v>197240</v>
      </c>
      <c r="K401" s="42">
        <v>160032</v>
      </c>
      <c r="L401" s="42">
        <v>39600</v>
      </c>
      <c r="M401" s="42">
        <v>39600</v>
      </c>
      <c r="N401" s="42">
        <v>123660</v>
      </c>
      <c r="O401" s="42">
        <v>39600</v>
      </c>
      <c r="P401" s="42">
        <v>39600</v>
      </c>
      <c r="Q401" s="42">
        <v>23660</v>
      </c>
      <c r="R401" s="42">
        <v>39600</v>
      </c>
      <c r="S401" s="42">
        <v>39600</v>
      </c>
      <c r="T401" s="42">
        <v>23660</v>
      </c>
      <c r="U401" s="42">
        <v>39600</v>
      </c>
      <c r="V401" s="42">
        <v>39600</v>
      </c>
      <c r="W401" s="42">
        <v>19089</v>
      </c>
      <c r="X401" s="42">
        <f>K401+N401+Q401+T401</f>
        <v>331012</v>
      </c>
      <c r="Y401" s="40"/>
    </row>
    <row r="402" spans="1:25" s="43" customFormat="1" ht="15" hidden="1">
      <c r="A402" s="35"/>
      <c r="B402" s="36"/>
      <c r="C402" s="35"/>
      <c r="D402" s="49" t="s">
        <v>359</v>
      </c>
      <c r="E402" s="42" t="s">
        <v>360</v>
      </c>
      <c r="F402" s="40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76"/>
      <c r="R402" s="42"/>
      <c r="S402" s="42"/>
      <c r="T402" s="76"/>
      <c r="U402" s="42"/>
      <c r="V402" s="42"/>
      <c r="W402" s="76"/>
      <c r="X402" s="42">
        <f>K402+N402+Q402+T402+W402</f>
        <v>0</v>
      </c>
      <c r="Y402" s="40"/>
    </row>
    <row r="403" spans="1:25" s="43" customFormat="1" ht="15">
      <c r="A403" s="35"/>
      <c r="B403" s="36"/>
      <c r="C403" s="35"/>
      <c r="D403" s="49"/>
      <c r="E403" s="42" t="s">
        <v>413</v>
      </c>
      <c r="F403" s="40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76"/>
      <c r="R403" s="42"/>
      <c r="S403" s="42"/>
      <c r="T403" s="76"/>
      <c r="U403" s="42"/>
      <c r="V403" s="42"/>
      <c r="W403" s="76"/>
      <c r="X403" s="42"/>
      <c r="Y403" s="40"/>
    </row>
    <row r="404" spans="1:25" s="43" customFormat="1" ht="15">
      <c r="A404" s="35"/>
      <c r="B404" s="36"/>
      <c r="C404" s="35"/>
      <c r="D404" s="49"/>
      <c r="E404" s="42" t="s">
        <v>404</v>
      </c>
      <c r="F404" s="40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76"/>
      <c r="R404" s="42"/>
      <c r="S404" s="42"/>
      <c r="T404" s="76"/>
      <c r="U404" s="42"/>
      <c r="V404" s="42"/>
      <c r="W404" s="76"/>
      <c r="X404" s="42"/>
      <c r="Y404" s="40"/>
    </row>
    <row r="405" spans="1:25" s="43" customFormat="1" ht="15">
      <c r="A405" s="35"/>
      <c r="B405" s="36"/>
      <c r="C405" s="35"/>
      <c r="D405" s="49"/>
      <c r="E405" s="42" t="s">
        <v>417</v>
      </c>
      <c r="F405" s="40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76"/>
      <c r="R405" s="42"/>
      <c r="S405" s="42"/>
      <c r="T405" s="76"/>
      <c r="U405" s="42"/>
      <c r="V405" s="42"/>
      <c r="W405" s="76"/>
      <c r="X405" s="42"/>
      <c r="Y405" s="40"/>
    </row>
    <row r="406" spans="1:25" s="43" customFormat="1" ht="15">
      <c r="A406" s="35"/>
      <c r="B406" s="36"/>
      <c r="C406" s="35"/>
      <c r="D406" s="49"/>
      <c r="E406" s="42"/>
      <c r="F406" s="40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76"/>
      <c r="R406" s="42"/>
      <c r="S406" s="42"/>
      <c r="T406" s="76"/>
      <c r="U406" s="42"/>
      <c r="V406" s="42"/>
      <c r="W406" s="76"/>
      <c r="X406" s="42"/>
      <c r="Y406" s="40"/>
    </row>
    <row r="407" spans="1:25" s="43" customFormat="1" ht="15">
      <c r="A407" s="35"/>
      <c r="B407" s="36"/>
      <c r="C407" s="35"/>
      <c r="D407" s="42" t="s">
        <v>701</v>
      </c>
      <c r="E407" s="42"/>
      <c r="F407" s="40"/>
      <c r="G407" s="42"/>
      <c r="H407" s="42">
        <v>91000</v>
      </c>
      <c r="I407" s="42"/>
      <c r="J407" s="42">
        <v>3000</v>
      </c>
      <c r="K407" s="42">
        <v>88000</v>
      </c>
      <c r="L407" s="42"/>
      <c r="M407" s="42"/>
      <c r="N407" s="42"/>
      <c r="O407" s="42"/>
      <c r="P407" s="42"/>
      <c r="Q407" s="76"/>
      <c r="R407" s="42"/>
      <c r="S407" s="42"/>
      <c r="T407" s="76"/>
      <c r="U407" s="42"/>
      <c r="V407" s="42"/>
      <c r="W407" s="76"/>
      <c r="X407" s="42">
        <f>K407+N407+Q407+T407</f>
        <v>88000</v>
      </c>
      <c r="Y407" s="40"/>
    </row>
    <row r="408" spans="1:25" s="43" customFormat="1" ht="15">
      <c r="A408" s="35"/>
      <c r="B408" s="36"/>
      <c r="C408" s="35"/>
      <c r="D408" s="49"/>
      <c r="E408" s="42"/>
      <c r="F408" s="40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76"/>
      <c r="R408" s="42"/>
      <c r="S408" s="42"/>
      <c r="T408" s="76"/>
      <c r="U408" s="42"/>
      <c r="V408" s="42"/>
      <c r="W408" s="76"/>
      <c r="X408" s="42"/>
      <c r="Y408" s="40"/>
    </row>
    <row r="409" spans="1:25" s="43" customFormat="1" ht="15">
      <c r="A409" s="35"/>
      <c r="B409" s="36"/>
      <c r="C409" s="37">
        <v>1052</v>
      </c>
      <c r="D409" s="49" t="s">
        <v>683</v>
      </c>
      <c r="E409" s="42"/>
      <c r="F409" s="40"/>
      <c r="G409" s="42"/>
      <c r="H409" s="42"/>
      <c r="I409" s="42"/>
      <c r="J409" s="42"/>
      <c r="K409" s="42">
        <v>17030</v>
      </c>
      <c r="L409" s="42">
        <v>17030</v>
      </c>
      <c r="M409" s="42">
        <v>17030</v>
      </c>
      <c r="N409" s="42">
        <v>17030</v>
      </c>
      <c r="O409" s="42">
        <v>17030</v>
      </c>
      <c r="P409" s="42">
        <v>17030</v>
      </c>
      <c r="Q409" s="42">
        <v>17030</v>
      </c>
      <c r="R409" s="42">
        <v>17030</v>
      </c>
      <c r="S409" s="42">
        <v>17030</v>
      </c>
      <c r="T409" s="42">
        <v>17030</v>
      </c>
      <c r="U409" s="42"/>
      <c r="V409" s="42"/>
      <c r="W409" s="76"/>
      <c r="X409" s="42">
        <f>K409+N409+Q409+T409</f>
        <v>68120</v>
      </c>
      <c r="Y409" s="40"/>
    </row>
    <row r="410" spans="1:25" s="43" customFormat="1" ht="15">
      <c r="A410" s="35"/>
      <c r="B410" s="36"/>
      <c r="C410" s="37">
        <v>1051</v>
      </c>
      <c r="D410" s="49" t="s">
        <v>688</v>
      </c>
      <c r="E410" s="42"/>
      <c r="F410" s="40"/>
      <c r="G410" s="42"/>
      <c r="H410" s="42"/>
      <c r="I410" s="42"/>
      <c r="J410" s="42"/>
      <c r="K410" s="42">
        <v>13364</v>
      </c>
      <c r="L410" s="42">
        <v>13364</v>
      </c>
      <c r="M410" s="42">
        <v>13364</v>
      </c>
      <c r="N410" s="42">
        <v>13364</v>
      </c>
      <c r="O410" s="42">
        <v>13364</v>
      </c>
      <c r="P410" s="42">
        <v>13364</v>
      </c>
      <c r="Q410" s="42">
        <v>13364</v>
      </c>
      <c r="R410" s="42">
        <v>13364</v>
      </c>
      <c r="S410" s="42">
        <v>13364</v>
      </c>
      <c r="T410" s="42">
        <v>13364</v>
      </c>
      <c r="U410" s="42"/>
      <c r="V410" s="42"/>
      <c r="W410" s="76"/>
      <c r="X410" s="42">
        <f>K410+N410+Q410+T410</f>
        <v>53456</v>
      </c>
      <c r="Y410" s="40"/>
    </row>
    <row r="411" spans="1:25" s="43" customFormat="1" ht="15">
      <c r="A411" s="35"/>
      <c r="B411" s="36"/>
      <c r="C411" s="35"/>
      <c r="D411" s="49"/>
      <c r="E411" s="42"/>
      <c r="F411" s="40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76"/>
      <c r="X411" s="42"/>
      <c r="Y411" s="40"/>
    </row>
    <row r="412" spans="1:25" s="23" customFormat="1" ht="18.75">
      <c r="A412" s="24" t="s">
        <v>6</v>
      </c>
      <c r="B412" s="25" t="s">
        <v>428</v>
      </c>
      <c r="C412" s="19"/>
      <c r="D412" s="111" t="s">
        <v>557</v>
      </c>
      <c r="E412" s="21"/>
      <c r="F412" s="22"/>
      <c r="G412" s="21">
        <v>0</v>
      </c>
      <c r="H412" s="115"/>
      <c r="I412" s="21">
        <f>I414+I415+I416+I417+I421+I476</f>
        <v>0</v>
      </c>
      <c r="J412" s="115">
        <f>J414+J415+J416+J417+J418+J421+J419</f>
        <v>74060</v>
      </c>
      <c r="K412" s="115">
        <f>K414+K415+K416+K417+K418+K421+K419</f>
        <v>237845</v>
      </c>
      <c r="L412" s="115">
        <f>L414+L415+L416+L417+L418+L421+L419</f>
        <v>149270</v>
      </c>
      <c r="M412" s="115">
        <f>M414+M415+M416+M417+M418+M421+M419</f>
        <v>149270</v>
      </c>
      <c r="N412" s="115">
        <f>N414+N415+N416+N417+N418+N421+N419</f>
        <v>237845</v>
      </c>
      <c r="O412" s="115">
        <f aca="true" t="shared" si="71" ref="O412:T412">O414+O415+O416+O417+O418+O421+O419</f>
        <v>149270</v>
      </c>
      <c r="P412" s="115">
        <f t="shared" si="71"/>
        <v>149270</v>
      </c>
      <c r="Q412" s="115">
        <f t="shared" si="71"/>
        <v>1670329</v>
      </c>
      <c r="R412" s="115">
        <f t="shared" si="71"/>
        <v>149270</v>
      </c>
      <c r="S412" s="115">
        <f t="shared" si="71"/>
        <v>149270</v>
      </c>
      <c r="T412" s="115">
        <f t="shared" si="71"/>
        <v>140000</v>
      </c>
      <c r="U412" s="21">
        <f>U414+U415+U416+U417+U421</f>
        <v>0</v>
      </c>
      <c r="V412" s="21">
        <f>V414+V415+V416+V417+V421</f>
        <v>0</v>
      </c>
      <c r="W412" s="115">
        <f>W414+W415+W416+W417+W421</f>
        <v>0</v>
      </c>
      <c r="X412" s="115">
        <f>K412+N412+Q412+T412</f>
        <v>2286019</v>
      </c>
      <c r="Y412" s="27" t="s">
        <v>49</v>
      </c>
    </row>
    <row r="413" spans="1:25" s="43" customFormat="1" ht="15">
      <c r="A413" s="35"/>
      <c r="B413" s="36"/>
      <c r="C413" s="37">
        <v>9110</v>
      </c>
      <c r="D413" s="49"/>
      <c r="E413" s="42"/>
      <c r="F413" s="40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76"/>
      <c r="R413" s="42"/>
      <c r="S413" s="42"/>
      <c r="T413" s="76"/>
      <c r="U413" s="42"/>
      <c r="V413" s="42"/>
      <c r="W413" s="76"/>
      <c r="X413" s="42"/>
      <c r="Y413" s="40"/>
    </row>
    <row r="414" spans="1:25" s="43" customFormat="1" ht="15">
      <c r="A414" s="35"/>
      <c r="B414" s="36"/>
      <c r="C414" s="35"/>
      <c r="D414" s="49" t="s">
        <v>364</v>
      </c>
      <c r="E414" s="42" t="s">
        <v>365</v>
      </c>
      <c r="F414" s="40"/>
      <c r="G414" s="42"/>
      <c r="H414" s="42"/>
      <c r="I414" s="42"/>
      <c r="J414" s="42"/>
      <c r="K414" s="42">
        <v>23575</v>
      </c>
      <c r="L414" s="42"/>
      <c r="M414" s="42"/>
      <c r="N414" s="42">
        <v>42000</v>
      </c>
      <c r="O414" s="42"/>
      <c r="P414" s="42"/>
      <c r="Q414" s="76"/>
      <c r="R414" s="42"/>
      <c r="S414" s="42"/>
      <c r="T414" s="76"/>
      <c r="U414" s="42"/>
      <c r="V414" s="42"/>
      <c r="W414" s="76"/>
      <c r="X414" s="42">
        <f aca="true" t="shared" si="72" ref="X414:X420">K414+N414+Q414+T414</f>
        <v>65575</v>
      </c>
      <c r="Y414" s="40"/>
    </row>
    <row r="415" spans="1:25" s="43" customFormat="1" ht="15">
      <c r="A415" s="35"/>
      <c r="B415" s="36"/>
      <c r="C415" s="35"/>
      <c r="D415" s="49" t="s">
        <v>366</v>
      </c>
      <c r="E415" s="42" t="s">
        <v>604</v>
      </c>
      <c r="F415" s="40"/>
      <c r="G415" s="42"/>
      <c r="H415" s="42"/>
      <c r="I415" s="42"/>
      <c r="J415" s="42">
        <v>74060</v>
      </c>
      <c r="K415" s="42">
        <v>35000</v>
      </c>
      <c r="L415" s="42"/>
      <c r="M415" s="42"/>
      <c r="N415" s="42"/>
      <c r="O415" s="42"/>
      <c r="P415" s="42"/>
      <c r="Q415" s="76">
        <v>1401059</v>
      </c>
      <c r="R415" s="42"/>
      <c r="S415" s="42"/>
      <c r="T415" s="76"/>
      <c r="U415" s="42"/>
      <c r="V415" s="42"/>
      <c r="W415" s="76"/>
      <c r="X415" s="42">
        <f t="shared" si="72"/>
        <v>1436059</v>
      </c>
      <c r="Y415" s="40" t="s">
        <v>624</v>
      </c>
    </row>
    <row r="416" spans="1:25" s="43" customFormat="1" ht="15">
      <c r="A416" s="35"/>
      <c r="B416" s="36"/>
      <c r="C416" s="35"/>
      <c r="D416" s="49" t="s">
        <v>367</v>
      </c>
      <c r="E416" s="42" t="s">
        <v>368</v>
      </c>
      <c r="F416" s="40"/>
      <c r="G416" s="42"/>
      <c r="H416" s="42"/>
      <c r="I416" s="42"/>
      <c r="J416" s="42"/>
      <c r="K416" s="42">
        <v>30000</v>
      </c>
      <c r="L416" s="42"/>
      <c r="M416" s="42"/>
      <c r="N416" s="42"/>
      <c r="O416" s="42"/>
      <c r="P416" s="42"/>
      <c r="Q416" s="76"/>
      <c r="R416" s="42"/>
      <c r="S416" s="42"/>
      <c r="T416" s="76"/>
      <c r="U416" s="42"/>
      <c r="V416" s="42"/>
      <c r="W416" s="76"/>
      <c r="X416" s="42">
        <f t="shared" si="72"/>
        <v>30000</v>
      </c>
      <c r="Y416" s="40"/>
    </row>
    <row r="417" spans="1:25" s="43" customFormat="1" ht="15">
      <c r="A417" s="35"/>
      <c r="B417" s="36"/>
      <c r="C417" s="35"/>
      <c r="D417" s="49" t="s">
        <v>659</v>
      </c>
      <c r="E417" s="42" t="s">
        <v>660</v>
      </c>
      <c r="F417" s="40"/>
      <c r="G417" s="42"/>
      <c r="H417" s="42"/>
      <c r="I417" s="42"/>
      <c r="J417" s="42"/>
      <c r="K417" s="42"/>
      <c r="L417" s="42"/>
      <c r="M417" s="42"/>
      <c r="N417" s="42">
        <v>46575</v>
      </c>
      <c r="O417" s="42"/>
      <c r="P417" s="42"/>
      <c r="Q417" s="76"/>
      <c r="R417" s="42"/>
      <c r="S417" s="42"/>
      <c r="T417" s="76"/>
      <c r="U417" s="42"/>
      <c r="V417" s="42"/>
      <c r="W417" s="76"/>
      <c r="X417" s="42">
        <f t="shared" si="72"/>
        <v>46575</v>
      </c>
      <c r="Y417" s="40"/>
    </row>
    <row r="418" spans="1:25" s="43" customFormat="1" ht="15">
      <c r="A418" s="35"/>
      <c r="B418" s="36"/>
      <c r="C418" s="35"/>
      <c r="D418" s="49" t="s">
        <v>685</v>
      </c>
      <c r="E418" s="42" t="s">
        <v>684</v>
      </c>
      <c r="F418" s="40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76">
        <v>120000</v>
      </c>
      <c r="R418" s="42"/>
      <c r="S418" s="42"/>
      <c r="T418" s="76">
        <v>90000</v>
      </c>
      <c r="U418" s="42"/>
      <c r="V418" s="42"/>
      <c r="W418" s="76"/>
      <c r="X418" s="42">
        <f t="shared" si="72"/>
        <v>210000</v>
      </c>
      <c r="Y418" s="40"/>
    </row>
    <row r="419" spans="1:25" s="43" customFormat="1" ht="15">
      <c r="A419" s="35"/>
      <c r="B419" s="36"/>
      <c r="C419" s="37">
        <v>2132.9201</v>
      </c>
      <c r="D419" s="49" t="s">
        <v>681</v>
      </c>
      <c r="E419" s="42"/>
      <c r="F419" s="40"/>
      <c r="G419" s="42"/>
      <c r="H419" s="42"/>
      <c r="I419" s="42"/>
      <c r="J419" s="42"/>
      <c r="K419" s="42">
        <v>149270</v>
      </c>
      <c r="L419" s="42">
        <v>149270</v>
      </c>
      <c r="M419" s="42">
        <v>149270</v>
      </c>
      <c r="N419" s="42">
        <v>149270</v>
      </c>
      <c r="O419" s="42">
        <v>149270</v>
      </c>
      <c r="P419" s="42">
        <v>149270</v>
      </c>
      <c r="Q419" s="42">
        <v>149270</v>
      </c>
      <c r="R419" s="42">
        <v>149270</v>
      </c>
      <c r="S419" s="42">
        <v>149270</v>
      </c>
      <c r="T419" s="42">
        <v>50000</v>
      </c>
      <c r="U419" s="42"/>
      <c r="V419" s="42"/>
      <c r="W419" s="76"/>
      <c r="X419" s="42">
        <f t="shared" si="72"/>
        <v>497810</v>
      </c>
      <c r="Y419" s="40"/>
    </row>
    <row r="420" spans="1:25" s="46" customFormat="1" ht="15">
      <c r="A420" s="37"/>
      <c r="B420" s="38"/>
      <c r="C420" s="37"/>
      <c r="D420" s="47" t="s">
        <v>682</v>
      </c>
      <c r="E420" s="41"/>
      <c r="F420" s="45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77">
        <v>40000</v>
      </c>
      <c r="R420" s="41"/>
      <c r="S420" s="41"/>
      <c r="T420" s="77">
        <v>80000</v>
      </c>
      <c r="U420" s="41"/>
      <c r="V420" s="41"/>
      <c r="W420" s="77"/>
      <c r="X420" s="41">
        <f t="shared" si="72"/>
        <v>120000</v>
      </c>
      <c r="Y420" s="45"/>
    </row>
    <row r="421" spans="1:25" s="43" customFormat="1" ht="15">
      <c r="A421" s="35"/>
      <c r="B421" s="36"/>
      <c r="C421" s="35"/>
      <c r="D421" s="49"/>
      <c r="E421" s="42"/>
      <c r="F421" s="40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76"/>
      <c r="R421" s="42"/>
      <c r="S421" s="42"/>
      <c r="T421" s="76"/>
      <c r="U421" s="42"/>
      <c r="V421" s="42"/>
      <c r="W421" s="76"/>
      <c r="X421" s="42"/>
      <c r="Y421" s="40"/>
    </row>
    <row r="422" spans="1:25" s="23" customFormat="1" ht="18.75">
      <c r="A422" s="24" t="s">
        <v>302</v>
      </c>
      <c r="B422" s="25" t="s">
        <v>429</v>
      </c>
      <c r="C422" s="19"/>
      <c r="D422" s="111" t="s">
        <v>558</v>
      </c>
      <c r="E422" s="21"/>
      <c r="F422" s="22"/>
      <c r="G422" s="21">
        <v>0</v>
      </c>
      <c r="H422" s="115"/>
      <c r="I422" s="21" t="e">
        <f>I424+I425+I426+I428+I461+#REF!</f>
        <v>#REF!</v>
      </c>
      <c r="J422" s="21"/>
      <c r="K422" s="115">
        <f>K424+K425+K426+K427+K428+K429+K430+K431+K432</f>
        <v>66756</v>
      </c>
      <c r="L422" s="115">
        <f aca="true" t="shared" si="73" ref="L422:T422">L424+L425+L426+L427+L428+L429+L430+L431+L432</f>
        <v>56756</v>
      </c>
      <c r="M422" s="115">
        <f t="shared" si="73"/>
        <v>56756</v>
      </c>
      <c r="N422" s="115">
        <f t="shared" si="73"/>
        <v>69372</v>
      </c>
      <c r="O422" s="115">
        <f>O424+O425+O426+O427+O428+O429+O430+O431+O432</f>
        <v>56756</v>
      </c>
      <c r="P422" s="115">
        <f t="shared" si="73"/>
        <v>56756</v>
      </c>
      <c r="Q422" s="115">
        <f t="shared" si="73"/>
        <v>74756</v>
      </c>
      <c r="R422" s="115">
        <f>R424+R425+R426+R427+R428+R429+R430+R431+R432</f>
        <v>56756</v>
      </c>
      <c r="S422" s="115">
        <f t="shared" si="73"/>
        <v>56756</v>
      </c>
      <c r="T422" s="115">
        <f t="shared" si="73"/>
        <v>56756</v>
      </c>
      <c r="U422" s="115">
        <f>U424+U425+U426+U427+U428+U429+U430+U432</f>
        <v>20000</v>
      </c>
      <c r="V422" s="115">
        <f>V424+V425+V426+V427+V428+V429+V430+V432</f>
        <v>20000</v>
      </c>
      <c r="W422" s="115">
        <f>W424+W425+W426+W427+W428+W429+W430+W432</f>
        <v>20000</v>
      </c>
      <c r="X422" s="115">
        <f>K422+N422+Q422+T422</f>
        <v>267640</v>
      </c>
      <c r="Y422" s="27" t="s">
        <v>49</v>
      </c>
    </row>
    <row r="423" spans="1:25" s="43" customFormat="1" ht="15">
      <c r="A423" s="35"/>
      <c r="B423" s="36"/>
      <c r="C423" s="37">
        <v>1623</v>
      </c>
      <c r="D423" s="49"/>
      <c r="E423" s="42"/>
      <c r="F423" s="40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76"/>
      <c r="R423" s="42"/>
      <c r="S423" s="42"/>
      <c r="T423" s="76"/>
      <c r="U423" s="42"/>
      <c r="V423" s="42"/>
      <c r="W423" s="76"/>
      <c r="X423" s="42"/>
      <c r="Y423" s="40"/>
    </row>
    <row r="424" spans="1:25" s="43" customFormat="1" ht="15">
      <c r="A424" s="35"/>
      <c r="B424" s="36"/>
      <c r="C424" s="35"/>
      <c r="D424" s="49" t="s">
        <v>369</v>
      </c>
      <c r="E424" s="42" t="s">
        <v>370</v>
      </c>
      <c r="F424" s="40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76">
        <v>10000</v>
      </c>
      <c r="R424" s="42"/>
      <c r="S424" s="42"/>
      <c r="T424" s="76"/>
      <c r="U424" s="42"/>
      <c r="V424" s="42"/>
      <c r="W424" s="76"/>
      <c r="X424" s="42">
        <f aca="true" t="shared" si="74" ref="X424:X431">K424+N424+Q424+T424</f>
        <v>10000</v>
      </c>
      <c r="Y424" s="40"/>
    </row>
    <row r="425" spans="1:25" s="43" customFormat="1" ht="15">
      <c r="A425" s="35"/>
      <c r="B425" s="36"/>
      <c r="C425" s="35"/>
      <c r="D425" s="49" t="s">
        <v>371</v>
      </c>
      <c r="E425" s="42" t="s">
        <v>370</v>
      </c>
      <c r="F425" s="40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76">
        <v>8000</v>
      </c>
      <c r="R425" s="42"/>
      <c r="S425" s="42"/>
      <c r="T425" s="76"/>
      <c r="U425" s="42"/>
      <c r="V425" s="42"/>
      <c r="W425" s="76"/>
      <c r="X425" s="42">
        <f t="shared" si="74"/>
        <v>8000</v>
      </c>
      <c r="Y425" s="40"/>
    </row>
    <row r="426" spans="1:25" s="43" customFormat="1" ht="15">
      <c r="A426" s="35"/>
      <c r="B426" s="36"/>
      <c r="C426" s="35"/>
      <c r="D426" s="49" t="s">
        <v>372</v>
      </c>
      <c r="E426" s="42" t="s">
        <v>370</v>
      </c>
      <c r="F426" s="40"/>
      <c r="G426" s="42"/>
      <c r="H426" s="42"/>
      <c r="I426" s="42"/>
      <c r="J426" s="42"/>
      <c r="K426" s="42"/>
      <c r="L426" s="42"/>
      <c r="M426" s="42"/>
      <c r="N426" s="42">
        <v>5000</v>
      </c>
      <c r="O426" s="42"/>
      <c r="P426" s="42"/>
      <c r="Q426" s="76"/>
      <c r="R426" s="42"/>
      <c r="S426" s="42"/>
      <c r="T426" s="76"/>
      <c r="U426" s="42"/>
      <c r="V426" s="42"/>
      <c r="W426" s="76"/>
      <c r="X426" s="42">
        <f t="shared" si="74"/>
        <v>5000</v>
      </c>
      <c r="Y426" s="40"/>
    </row>
    <row r="427" spans="1:25" s="43" customFormat="1" ht="15">
      <c r="A427" s="35"/>
      <c r="B427" s="36"/>
      <c r="C427" s="35"/>
      <c r="D427" s="49" t="s">
        <v>373</v>
      </c>
      <c r="E427" s="42" t="s">
        <v>370</v>
      </c>
      <c r="F427" s="40"/>
      <c r="G427" s="42"/>
      <c r="H427" s="42"/>
      <c r="I427" s="42"/>
      <c r="J427" s="42"/>
      <c r="K427" s="42">
        <v>15000</v>
      </c>
      <c r="L427" s="42"/>
      <c r="M427" s="42"/>
      <c r="N427" s="42">
        <v>12616</v>
      </c>
      <c r="O427" s="42"/>
      <c r="P427" s="42"/>
      <c r="Q427" s="76"/>
      <c r="R427" s="42"/>
      <c r="S427" s="42"/>
      <c r="T427" s="76"/>
      <c r="U427" s="42"/>
      <c r="V427" s="42"/>
      <c r="W427" s="76"/>
      <c r="X427" s="42">
        <f t="shared" si="74"/>
        <v>27616</v>
      </c>
      <c r="Y427" s="40"/>
    </row>
    <row r="428" spans="1:25" s="43" customFormat="1" ht="15">
      <c r="A428" s="35"/>
      <c r="B428" s="36"/>
      <c r="C428" s="35"/>
      <c r="D428" s="49"/>
      <c r="E428" s="42" t="s">
        <v>603</v>
      </c>
      <c r="F428" s="40"/>
      <c r="G428" s="42"/>
      <c r="H428" s="42"/>
      <c r="I428" s="42"/>
      <c r="J428" s="42"/>
      <c r="K428" s="42"/>
      <c r="L428" s="42">
        <v>20000</v>
      </c>
      <c r="M428" s="42">
        <v>20000</v>
      </c>
      <c r="N428" s="42">
        <v>10000</v>
      </c>
      <c r="O428" s="42">
        <v>20000</v>
      </c>
      <c r="P428" s="42">
        <v>20000</v>
      </c>
      <c r="Q428" s="42">
        <v>20000</v>
      </c>
      <c r="R428" s="42">
        <v>20000</v>
      </c>
      <c r="S428" s="42">
        <v>20000</v>
      </c>
      <c r="T428" s="42">
        <v>20000</v>
      </c>
      <c r="U428" s="42">
        <v>20000</v>
      </c>
      <c r="V428" s="42">
        <v>20000</v>
      </c>
      <c r="W428" s="42">
        <v>20000</v>
      </c>
      <c r="X428" s="42">
        <f t="shared" si="74"/>
        <v>50000</v>
      </c>
      <c r="Y428" s="40"/>
    </row>
    <row r="429" spans="1:25" s="43" customFormat="1" ht="15">
      <c r="A429" s="35"/>
      <c r="B429" s="36"/>
      <c r="C429" s="35"/>
      <c r="D429" s="49"/>
      <c r="E429" s="49" t="s">
        <v>638</v>
      </c>
      <c r="F429" s="40"/>
      <c r="G429" s="42"/>
      <c r="H429" s="42"/>
      <c r="I429" s="42"/>
      <c r="J429" s="42"/>
      <c r="K429" s="42">
        <v>5000</v>
      </c>
      <c r="L429" s="42"/>
      <c r="M429" s="42"/>
      <c r="N429" s="42">
        <v>5000</v>
      </c>
      <c r="O429" s="42"/>
      <c r="P429" s="42"/>
      <c r="Q429" s="42"/>
      <c r="R429" s="42"/>
      <c r="S429" s="42"/>
      <c r="T429" s="42"/>
      <c r="U429" s="42"/>
      <c r="V429" s="42"/>
      <c r="W429" s="42"/>
      <c r="X429" s="42">
        <f t="shared" si="74"/>
        <v>10000</v>
      </c>
      <c r="Y429" s="40"/>
    </row>
    <row r="430" spans="1:25" s="43" customFormat="1" ht="15">
      <c r="A430" s="35"/>
      <c r="B430" s="36"/>
      <c r="C430" s="35"/>
      <c r="D430" s="49" t="s">
        <v>653</v>
      </c>
      <c r="E430" s="49"/>
      <c r="F430" s="40"/>
      <c r="G430" s="42"/>
      <c r="H430" s="42"/>
      <c r="I430" s="42"/>
      <c r="J430" s="42"/>
      <c r="K430" s="42">
        <v>10000</v>
      </c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>
        <f t="shared" si="74"/>
        <v>10000</v>
      </c>
      <c r="Y430" s="40"/>
    </row>
    <row r="431" spans="1:25" s="43" customFormat="1" ht="15">
      <c r="A431" s="35"/>
      <c r="B431" s="36"/>
      <c r="C431" s="35">
        <v>1625</v>
      </c>
      <c r="D431" s="49" t="s">
        <v>683</v>
      </c>
      <c r="E431" s="49"/>
      <c r="F431" s="40"/>
      <c r="G431" s="42"/>
      <c r="H431" s="42"/>
      <c r="I431" s="42"/>
      <c r="J431" s="42"/>
      <c r="K431" s="42">
        <v>36756</v>
      </c>
      <c r="L431" s="42">
        <v>36756</v>
      </c>
      <c r="M431" s="42">
        <v>36756</v>
      </c>
      <c r="N431" s="42">
        <v>36756</v>
      </c>
      <c r="O431" s="42">
        <v>36756</v>
      </c>
      <c r="P431" s="42">
        <v>36756</v>
      </c>
      <c r="Q431" s="42">
        <v>36756</v>
      </c>
      <c r="R431" s="42">
        <v>36756</v>
      </c>
      <c r="S431" s="42">
        <v>36756</v>
      </c>
      <c r="T431" s="42">
        <v>36756</v>
      </c>
      <c r="U431" s="42"/>
      <c r="V431" s="42"/>
      <c r="W431" s="42"/>
      <c r="X431" s="42">
        <f t="shared" si="74"/>
        <v>147024</v>
      </c>
      <c r="Y431" s="40"/>
    </row>
    <row r="432" spans="1:25" s="43" customFormat="1" ht="15">
      <c r="A432" s="35"/>
      <c r="B432" s="36"/>
      <c r="C432" s="35"/>
      <c r="D432" s="49"/>
      <c r="E432" s="49"/>
      <c r="F432" s="40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0"/>
    </row>
    <row r="433" spans="1:25" s="23" customFormat="1" ht="18.75">
      <c r="A433" s="24" t="s">
        <v>361</v>
      </c>
      <c r="B433" s="25" t="s">
        <v>430</v>
      </c>
      <c r="C433" s="19"/>
      <c r="D433" s="111" t="s">
        <v>559</v>
      </c>
      <c r="E433" s="21"/>
      <c r="F433" s="22"/>
      <c r="G433" s="21">
        <v>0</v>
      </c>
      <c r="H433" s="115"/>
      <c r="I433" s="21">
        <f>I435+I436+I437+I438+I467+I493</f>
        <v>0</v>
      </c>
      <c r="J433" s="21"/>
      <c r="K433" s="115">
        <f>K434+K435+K436+K437+K438+K439+K440</f>
        <v>71600</v>
      </c>
      <c r="L433" s="21">
        <f aca="true" t="shared" si="75" ref="L433:W433">L434+L435+L436+L437+L438+L439+L440</f>
        <v>38000</v>
      </c>
      <c r="M433" s="21">
        <f t="shared" si="75"/>
        <v>38000</v>
      </c>
      <c r="N433" s="115">
        <f t="shared" si="75"/>
        <v>67600</v>
      </c>
      <c r="O433" s="21">
        <f t="shared" si="75"/>
        <v>58600</v>
      </c>
      <c r="P433" s="21">
        <f t="shared" si="75"/>
        <v>58600</v>
      </c>
      <c r="Q433" s="115">
        <f t="shared" si="75"/>
        <v>64600</v>
      </c>
      <c r="R433" s="21">
        <f t="shared" si="75"/>
        <v>58600</v>
      </c>
      <c r="S433" s="21">
        <f t="shared" si="75"/>
        <v>58600</v>
      </c>
      <c r="T433" s="115">
        <f t="shared" si="75"/>
        <v>62600</v>
      </c>
      <c r="U433" s="21">
        <f t="shared" si="75"/>
        <v>58600</v>
      </c>
      <c r="V433" s="21">
        <f t="shared" si="75"/>
        <v>58600</v>
      </c>
      <c r="W433" s="115">
        <f t="shared" si="75"/>
        <v>62600</v>
      </c>
      <c r="X433" s="115">
        <f aca="true" t="shared" si="76" ref="X433:X439">K433+N433+Q433+T433</f>
        <v>266400</v>
      </c>
      <c r="Y433" s="27" t="s">
        <v>49</v>
      </c>
    </row>
    <row r="434" spans="1:25" s="43" customFormat="1" ht="15">
      <c r="A434" s="35"/>
      <c r="B434" s="36"/>
      <c r="C434" s="35"/>
      <c r="D434" s="49" t="s">
        <v>435</v>
      </c>
      <c r="E434" s="42"/>
      <c r="F434" s="40"/>
      <c r="G434" s="42"/>
      <c r="H434" s="42"/>
      <c r="I434" s="42"/>
      <c r="J434" s="42"/>
      <c r="K434" s="42">
        <v>5000</v>
      </c>
      <c r="L434" s="42">
        <v>5000</v>
      </c>
      <c r="M434" s="42">
        <v>5000</v>
      </c>
      <c r="N434" s="42">
        <v>5000</v>
      </c>
      <c r="O434" s="42">
        <v>5000</v>
      </c>
      <c r="P434" s="42">
        <v>5000</v>
      </c>
      <c r="Q434" s="42">
        <v>5000</v>
      </c>
      <c r="R434" s="42">
        <v>5000</v>
      </c>
      <c r="S434" s="42">
        <v>5000</v>
      </c>
      <c r="T434" s="42">
        <v>5000</v>
      </c>
      <c r="U434" s="42">
        <v>5000</v>
      </c>
      <c r="V434" s="42">
        <v>5000</v>
      </c>
      <c r="W434" s="42">
        <v>5000</v>
      </c>
      <c r="X434" s="42">
        <f t="shared" si="76"/>
        <v>20000</v>
      </c>
      <c r="Y434" s="40"/>
    </row>
    <row r="435" spans="1:25" s="43" customFormat="1" ht="15">
      <c r="A435" s="35"/>
      <c r="B435" s="36"/>
      <c r="C435" s="35"/>
      <c r="D435" s="49" t="s">
        <v>436</v>
      </c>
      <c r="E435" s="42"/>
      <c r="F435" s="40"/>
      <c r="G435" s="42"/>
      <c r="H435" s="42"/>
      <c r="I435" s="42"/>
      <c r="J435" s="42"/>
      <c r="K435" s="42">
        <v>30000</v>
      </c>
      <c r="L435" s="42">
        <v>30000</v>
      </c>
      <c r="M435" s="42">
        <v>30000</v>
      </c>
      <c r="N435" s="42">
        <v>30000</v>
      </c>
      <c r="O435" s="42">
        <v>30000</v>
      </c>
      <c r="P435" s="42">
        <v>30000</v>
      </c>
      <c r="Q435" s="42">
        <v>30000</v>
      </c>
      <c r="R435" s="42">
        <v>30000</v>
      </c>
      <c r="S435" s="42">
        <v>30000</v>
      </c>
      <c r="T435" s="42">
        <v>30000</v>
      </c>
      <c r="U435" s="42">
        <v>30000</v>
      </c>
      <c r="V435" s="42">
        <v>30000</v>
      </c>
      <c r="W435" s="42">
        <v>30000</v>
      </c>
      <c r="X435" s="42">
        <f t="shared" si="76"/>
        <v>120000</v>
      </c>
      <c r="Y435" s="40"/>
    </row>
    <row r="436" spans="1:25" s="43" customFormat="1" ht="15">
      <c r="A436" s="35"/>
      <c r="B436" s="36"/>
      <c r="C436" s="35"/>
      <c r="D436" s="49" t="s">
        <v>437</v>
      </c>
      <c r="E436" s="42"/>
      <c r="F436" s="40"/>
      <c r="G436" s="42"/>
      <c r="H436" s="42"/>
      <c r="I436" s="42"/>
      <c r="J436" s="42"/>
      <c r="K436" s="42">
        <v>2000</v>
      </c>
      <c r="L436" s="42"/>
      <c r="M436" s="42"/>
      <c r="N436" s="42">
        <v>1000</v>
      </c>
      <c r="O436" s="42"/>
      <c r="P436" s="42"/>
      <c r="Q436" s="76">
        <v>1000</v>
      </c>
      <c r="R436" s="42"/>
      <c r="S436" s="42"/>
      <c r="T436" s="76">
        <v>1000</v>
      </c>
      <c r="U436" s="42"/>
      <c r="V436" s="42"/>
      <c r="W436" s="76">
        <v>1000</v>
      </c>
      <c r="X436" s="42">
        <f t="shared" si="76"/>
        <v>5000</v>
      </c>
      <c r="Y436" s="40"/>
    </row>
    <row r="437" spans="1:25" s="43" customFormat="1" ht="15">
      <c r="A437" s="35"/>
      <c r="B437" s="36"/>
      <c r="C437" s="35"/>
      <c r="D437" s="49" t="s">
        <v>438</v>
      </c>
      <c r="E437" s="42"/>
      <c r="F437" s="40"/>
      <c r="G437" s="42"/>
      <c r="H437" s="42"/>
      <c r="I437" s="42"/>
      <c r="J437" s="42"/>
      <c r="K437" s="42">
        <v>1000</v>
      </c>
      <c r="L437" s="42"/>
      <c r="M437" s="42"/>
      <c r="N437" s="42">
        <v>1000</v>
      </c>
      <c r="O437" s="42"/>
      <c r="P437" s="42"/>
      <c r="Q437" s="76"/>
      <c r="R437" s="42"/>
      <c r="S437" s="42"/>
      <c r="T437" s="76"/>
      <c r="U437" s="42"/>
      <c r="V437" s="42"/>
      <c r="W437" s="76"/>
      <c r="X437" s="42">
        <f t="shared" si="76"/>
        <v>2000</v>
      </c>
      <c r="Y437" s="40"/>
    </row>
    <row r="438" spans="1:25" s="43" customFormat="1" ht="15">
      <c r="A438" s="35"/>
      <c r="B438" s="36"/>
      <c r="C438" s="35"/>
      <c r="D438" s="49" t="s">
        <v>439</v>
      </c>
      <c r="E438" s="42"/>
      <c r="F438" s="40"/>
      <c r="G438" s="42"/>
      <c r="H438" s="42"/>
      <c r="I438" s="42"/>
      <c r="J438" s="42"/>
      <c r="K438" s="42">
        <v>10000</v>
      </c>
      <c r="L438" s="42"/>
      <c r="M438" s="42"/>
      <c r="N438" s="42">
        <v>7000</v>
      </c>
      <c r="O438" s="42"/>
      <c r="P438" s="42"/>
      <c r="Q438" s="76">
        <v>5000</v>
      </c>
      <c r="R438" s="42"/>
      <c r="S438" s="42"/>
      <c r="T438" s="76">
        <v>3000</v>
      </c>
      <c r="U438" s="42"/>
      <c r="V438" s="42"/>
      <c r="W438" s="76">
        <v>3000</v>
      </c>
      <c r="X438" s="42">
        <f t="shared" si="76"/>
        <v>25000</v>
      </c>
      <c r="Y438" s="40"/>
    </row>
    <row r="439" spans="1:25" s="43" customFormat="1" ht="15">
      <c r="A439" s="35"/>
      <c r="B439" s="36"/>
      <c r="C439" s="35"/>
      <c r="D439" s="49" t="s">
        <v>440</v>
      </c>
      <c r="E439" s="42"/>
      <c r="F439" s="40"/>
      <c r="G439" s="42"/>
      <c r="H439" s="42"/>
      <c r="I439" s="42"/>
      <c r="J439" s="42"/>
      <c r="K439" s="42">
        <v>3000</v>
      </c>
      <c r="L439" s="42">
        <v>3000</v>
      </c>
      <c r="M439" s="42">
        <v>3000</v>
      </c>
      <c r="N439" s="42">
        <v>3000</v>
      </c>
      <c r="O439" s="42">
        <v>3000</v>
      </c>
      <c r="P439" s="42">
        <v>3000</v>
      </c>
      <c r="Q439" s="42">
        <v>3000</v>
      </c>
      <c r="R439" s="42">
        <v>3000</v>
      </c>
      <c r="S439" s="42">
        <v>3000</v>
      </c>
      <c r="T439" s="42">
        <v>3000</v>
      </c>
      <c r="U439" s="42">
        <v>3000</v>
      </c>
      <c r="V439" s="42">
        <v>3000</v>
      </c>
      <c r="W439" s="42">
        <v>3000</v>
      </c>
      <c r="X439" s="42">
        <f t="shared" si="76"/>
        <v>12000</v>
      </c>
      <c r="Y439" s="40"/>
    </row>
    <row r="440" spans="1:25" s="43" customFormat="1" ht="15">
      <c r="A440" s="35"/>
      <c r="B440" s="36"/>
      <c r="C440" s="35"/>
      <c r="D440" s="49" t="s">
        <v>683</v>
      </c>
      <c r="E440" s="42"/>
      <c r="F440" s="40"/>
      <c r="G440" s="42"/>
      <c r="H440" s="42"/>
      <c r="I440" s="42"/>
      <c r="J440" s="42"/>
      <c r="K440" s="42">
        <v>20600</v>
      </c>
      <c r="L440" s="42"/>
      <c r="M440" s="42"/>
      <c r="N440" s="42">
        <v>20600</v>
      </c>
      <c r="O440" s="42">
        <v>20600</v>
      </c>
      <c r="P440" s="42">
        <v>20600</v>
      </c>
      <c r="Q440" s="42">
        <v>20600</v>
      </c>
      <c r="R440" s="42">
        <v>20600</v>
      </c>
      <c r="S440" s="42">
        <v>20600</v>
      </c>
      <c r="T440" s="42">
        <v>20600</v>
      </c>
      <c r="U440" s="42">
        <v>20600</v>
      </c>
      <c r="V440" s="42">
        <v>20600</v>
      </c>
      <c r="W440" s="42">
        <v>20600</v>
      </c>
      <c r="X440" s="42">
        <v>20600</v>
      </c>
      <c r="Y440" s="40"/>
    </row>
    <row r="441" spans="1:25" s="43" customFormat="1" ht="15">
      <c r="A441" s="35"/>
      <c r="B441" s="36"/>
      <c r="C441" s="35"/>
      <c r="D441" s="49"/>
      <c r="E441" s="42"/>
      <c r="F441" s="40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0"/>
    </row>
    <row r="442" spans="1:25" s="23" customFormat="1" ht="18.75">
      <c r="A442" s="24" t="s">
        <v>376</v>
      </c>
      <c r="B442" s="25" t="s">
        <v>396</v>
      </c>
      <c r="C442" s="19"/>
      <c r="D442" s="111" t="s">
        <v>560</v>
      </c>
      <c r="E442" s="21"/>
      <c r="F442" s="22"/>
      <c r="G442" s="21">
        <v>0</v>
      </c>
      <c r="H442" s="115"/>
      <c r="I442" s="21">
        <f>I444+I446+I447+I448+I472+I501</f>
        <v>0</v>
      </c>
      <c r="J442" s="21"/>
      <c r="K442" s="115">
        <f>K443+K444+K446</f>
        <v>80000</v>
      </c>
      <c r="L442" s="115">
        <f aca="true" t="shared" si="77" ref="L442:T442">L443+L444+L446</f>
        <v>0</v>
      </c>
      <c r="M442" s="115">
        <f t="shared" si="77"/>
        <v>0</v>
      </c>
      <c r="N442" s="115">
        <f t="shared" si="77"/>
        <v>28750</v>
      </c>
      <c r="O442" s="115">
        <f t="shared" si="77"/>
        <v>28750</v>
      </c>
      <c r="P442" s="115">
        <f t="shared" si="77"/>
        <v>28750</v>
      </c>
      <c r="Q442" s="115">
        <f t="shared" si="77"/>
        <v>28750</v>
      </c>
      <c r="R442" s="115">
        <f t="shared" si="77"/>
        <v>28750</v>
      </c>
      <c r="S442" s="115">
        <f t="shared" si="77"/>
        <v>28750</v>
      </c>
      <c r="T442" s="115">
        <f t="shared" si="77"/>
        <v>28750</v>
      </c>
      <c r="U442" s="26">
        <f>U443+U444+U446</f>
        <v>28750</v>
      </c>
      <c r="V442" s="26">
        <f>V443+V444+V446</f>
        <v>28750</v>
      </c>
      <c r="W442" s="115">
        <f>W443+W444+W446</f>
        <v>28750</v>
      </c>
      <c r="X442" s="115">
        <f>K442+N442+Q442+T442</f>
        <v>166250</v>
      </c>
      <c r="Y442" s="27" t="s">
        <v>639</v>
      </c>
    </row>
    <row r="443" spans="1:25" s="43" customFormat="1" ht="18.75">
      <c r="A443" s="35"/>
      <c r="B443" s="36"/>
      <c r="C443" s="35"/>
      <c r="D443" s="114" t="s">
        <v>561</v>
      </c>
      <c r="E443" s="42"/>
      <c r="F443" s="40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76"/>
      <c r="R443" s="42"/>
      <c r="S443" s="42"/>
      <c r="T443" s="76"/>
      <c r="U443" s="42"/>
      <c r="V443" s="42"/>
      <c r="W443" s="76"/>
      <c r="X443" s="42"/>
      <c r="Y443" s="40"/>
    </row>
    <row r="444" spans="1:25" s="43" customFormat="1" ht="18.75" customHeight="1">
      <c r="A444" s="35"/>
      <c r="B444" s="36"/>
      <c r="C444" s="35"/>
      <c r="D444" s="49"/>
      <c r="E444" s="42" t="s">
        <v>379</v>
      </c>
      <c r="F444" s="40"/>
      <c r="G444" s="42"/>
      <c r="H444" s="42"/>
      <c r="I444" s="42"/>
      <c r="J444" s="42"/>
      <c r="K444" s="42">
        <v>80000</v>
      </c>
      <c r="L444" s="42"/>
      <c r="M444" s="42"/>
      <c r="N444" s="42">
        <v>28750</v>
      </c>
      <c r="O444" s="42">
        <v>28750</v>
      </c>
      <c r="P444" s="42">
        <v>28750</v>
      </c>
      <c r="Q444" s="42">
        <v>28750</v>
      </c>
      <c r="R444" s="42">
        <v>28750</v>
      </c>
      <c r="S444" s="42">
        <v>28750</v>
      </c>
      <c r="T444" s="42">
        <v>28750</v>
      </c>
      <c r="U444" s="42">
        <v>28750</v>
      </c>
      <c r="V444" s="42">
        <v>28750</v>
      </c>
      <c r="W444" s="42">
        <v>28750</v>
      </c>
      <c r="X444" s="42">
        <f>K444+N444+Q444+T444</f>
        <v>166250</v>
      </c>
      <c r="Y444" s="40" t="s">
        <v>686</v>
      </c>
    </row>
    <row r="445" spans="1:25" s="46" customFormat="1" ht="18.75" customHeight="1">
      <c r="A445" s="37"/>
      <c r="B445" s="38"/>
      <c r="C445" s="37"/>
      <c r="D445" s="47" t="s">
        <v>682</v>
      </c>
      <c r="E445" s="41"/>
      <c r="F445" s="45"/>
      <c r="G445" s="41"/>
      <c r="H445" s="41"/>
      <c r="I445" s="41"/>
      <c r="J445" s="41"/>
      <c r="K445" s="41">
        <v>30000</v>
      </c>
      <c r="L445" s="41"/>
      <c r="M445" s="41"/>
      <c r="N445" s="41">
        <v>30000</v>
      </c>
      <c r="O445" s="41">
        <v>30000</v>
      </c>
      <c r="P445" s="41">
        <v>30000</v>
      </c>
      <c r="Q445" s="41">
        <v>30000</v>
      </c>
      <c r="R445" s="41">
        <v>30000</v>
      </c>
      <c r="S445" s="41">
        <v>30000</v>
      </c>
      <c r="T445" s="41">
        <v>30000</v>
      </c>
      <c r="U445" s="41"/>
      <c r="V445" s="41"/>
      <c r="W445" s="41"/>
      <c r="X445" s="41">
        <f>K445+N445+Q445+T445</f>
        <v>120000</v>
      </c>
      <c r="Y445" s="45"/>
    </row>
    <row r="446" spans="1:25" s="43" customFormat="1" ht="15">
      <c r="A446" s="35"/>
      <c r="B446" s="36"/>
      <c r="C446" s="35"/>
      <c r="D446" s="49"/>
      <c r="E446" s="42"/>
      <c r="F446" s="40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76"/>
      <c r="R446" s="42"/>
      <c r="S446" s="42"/>
      <c r="T446" s="76"/>
      <c r="U446" s="42"/>
      <c r="V446" s="42"/>
      <c r="W446" s="76"/>
      <c r="X446" s="42"/>
      <c r="Y446" s="40"/>
    </row>
    <row r="447" spans="1:25" s="23" customFormat="1" ht="18.75">
      <c r="A447" s="24" t="s">
        <v>421</v>
      </c>
      <c r="B447" s="25" t="s">
        <v>431</v>
      </c>
      <c r="C447" s="19"/>
      <c r="D447" s="111" t="s">
        <v>576</v>
      </c>
      <c r="E447" s="21"/>
      <c r="F447" s="22"/>
      <c r="G447" s="21">
        <v>0</v>
      </c>
      <c r="H447" s="115"/>
      <c r="I447" s="21">
        <f>I449+I450+I451+I452+I476+I506</f>
        <v>0</v>
      </c>
      <c r="J447" s="21"/>
      <c r="K447" s="115">
        <f>K448+K449+K450+K451+K452+K453+K454</f>
        <v>548000</v>
      </c>
      <c r="L447" s="115">
        <f aca="true" t="shared" si="78" ref="L447:W447">L448+L449+L450+L451+L452+L453+L454</f>
        <v>0</v>
      </c>
      <c r="M447" s="115">
        <f t="shared" si="78"/>
        <v>0</v>
      </c>
      <c r="N447" s="115">
        <f t="shared" si="78"/>
        <v>390000</v>
      </c>
      <c r="O447" s="115">
        <f t="shared" si="78"/>
        <v>0</v>
      </c>
      <c r="P447" s="115">
        <f t="shared" si="78"/>
        <v>0</v>
      </c>
      <c r="Q447" s="115">
        <f t="shared" si="78"/>
        <v>473000</v>
      </c>
      <c r="R447" s="115">
        <f t="shared" si="78"/>
        <v>208000</v>
      </c>
      <c r="S447" s="115">
        <f t="shared" si="78"/>
        <v>208000</v>
      </c>
      <c r="T447" s="115">
        <f t="shared" si="78"/>
        <v>473000</v>
      </c>
      <c r="U447" s="115">
        <f t="shared" si="78"/>
        <v>208000</v>
      </c>
      <c r="V447" s="115">
        <f t="shared" si="78"/>
        <v>208000</v>
      </c>
      <c r="W447" s="115">
        <f t="shared" si="78"/>
        <v>838000</v>
      </c>
      <c r="X447" s="115">
        <f>K447+N447+Q447+T447</f>
        <v>1884000</v>
      </c>
      <c r="Y447" s="27" t="s">
        <v>49</v>
      </c>
    </row>
    <row r="448" spans="1:25" s="43" customFormat="1" ht="15">
      <c r="A448" s="35"/>
      <c r="B448" s="36"/>
      <c r="C448" s="37"/>
      <c r="D448" s="49"/>
      <c r="E448" s="41"/>
      <c r="F448" s="40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76"/>
      <c r="R448" s="42"/>
      <c r="S448" s="42"/>
      <c r="T448" s="76"/>
      <c r="U448" s="42"/>
      <c r="V448" s="42"/>
      <c r="W448" s="76"/>
      <c r="X448" s="42"/>
      <c r="Y448" s="40"/>
    </row>
    <row r="449" spans="1:25" s="43" customFormat="1" ht="15">
      <c r="A449" s="35"/>
      <c r="B449" s="36"/>
      <c r="C449" s="37">
        <v>1545</v>
      </c>
      <c r="D449" s="49" t="s">
        <v>627</v>
      </c>
      <c r="E449" s="42" t="s">
        <v>625</v>
      </c>
      <c r="F449" s="40"/>
      <c r="G449" s="42"/>
      <c r="H449" s="42"/>
      <c r="I449" s="42"/>
      <c r="J449" s="42"/>
      <c r="K449" s="42">
        <v>273000</v>
      </c>
      <c r="L449" s="42"/>
      <c r="M449" s="42"/>
      <c r="N449" s="42">
        <v>125000</v>
      </c>
      <c r="O449" s="42"/>
      <c r="P449" s="42"/>
      <c r="Q449" s="76">
        <v>208000</v>
      </c>
      <c r="R449" s="76">
        <v>208000</v>
      </c>
      <c r="S449" s="76">
        <v>208000</v>
      </c>
      <c r="T449" s="76">
        <v>208000</v>
      </c>
      <c r="U449" s="76">
        <v>208000</v>
      </c>
      <c r="V449" s="76">
        <v>208000</v>
      </c>
      <c r="W449" s="76">
        <v>208000</v>
      </c>
      <c r="X449" s="42">
        <f>K449+N449+Q449+T449</f>
        <v>814000</v>
      </c>
      <c r="Y449" s="40" t="s">
        <v>640</v>
      </c>
    </row>
    <row r="450" spans="1:25" s="43" customFormat="1" ht="15">
      <c r="A450" s="35"/>
      <c r="B450" s="36"/>
      <c r="C450" s="37">
        <v>1544</v>
      </c>
      <c r="D450" s="49"/>
      <c r="E450" s="42" t="s">
        <v>626</v>
      </c>
      <c r="F450" s="40"/>
      <c r="G450" s="42"/>
      <c r="H450" s="42"/>
      <c r="I450" s="42"/>
      <c r="J450" s="42"/>
      <c r="K450" s="42">
        <v>275000</v>
      </c>
      <c r="L450" s="42"/>
      <c r="M450" s="42"/>
      <c r="N450" s="42">
        <v>265000</v>
      </c>
      <c r="O450" s="42"/>
      <c r="P450" s="42"/>
      <c r="Q450" s="76">
        <v>265000</v>
      </c>
      <c r="R450" s="42"/>
      <c r="S450" s="42"/>
      <c r="T450" s="76">
        <v>265000</v>
      </c>
      <c r="U450" s="42"/>
      <c r="V450" s="42"/>
      <c r="W450" s="76">
        <v>630000</v>
      </c>
      <c r="X450" s="42">
        <f>K450+N450+Q450+T450</f>
        <v>1070000</v>
      </c>
      <c r="Y450" s="40" t="s">
        <v>641</v>
      </c>
    </row>
    <row r="451" spans="1:25" s="43" customFormat="1" ht="15">
      <c r="A451" s="35"/>
      <c r="B451" s="36"/>
      <c r="C451" s="37"/>
      <c r="D451" s="49"/>
      <c r="E451" s="41"/>
      <c r="F451" s="40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76"/>
      <c r="R451" s="42"/>
      <c r="S451" s="42"/>
      <c r="T451" s="76"/>
      <c r="U451" s="42"/>
      <c r="V451" s="42"/>
      <c r="W451" s="76"/>
      <c r="X451" s="42"/>
      <c r="Y451" s="40"/>
    </row>
    <row r="452" spans="1:25" s="43" customFormat="1" ht="15">
      <c r="A452" s="35"/>
      <c r="B452" s="36"/>
      <c r="C452" s="35"/>
      <c r="D452" s="49"/>
      <c r="E452" s="42"/>
      <c r="F452" s="40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76"/>
      <c r="R452" s="42"/>
      <c r="S452" s="42"/>
      <c r="T452" s="76"/>
      <c r="U452" s="42"/>
      <c r="V452" s="42"/>
      <c r="W452" s="76"/>
      <c r="X452" s="42"/>
      <c r="Y452" s="40"/>
    </row>
    <row r="453" spans="1:25" s="43" customFormat="1" ht="15">
      <c r="A453" s="35"/>
      <c r="B453" s="36"/>
      <c r="C453" s="35"/>
      <c r="D453" s="49"/>
      <c r="E453" s="42"/>
      <c r="F453" s="40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76"/>
      <c r="R453" s="42"/>
      <c r="S453" s="42"/>
      <c r="T453" s="76"/>
      <c r="U453" s="42"/>
      <c r="V453" s="42"/>
      <c r="W453" s="76"/>
      <c r="X453" s="42"/>
      <c r="Y453" s="40"/>
    </row>
    <row r="454" spans="1:25" s="43" customFormat="1" ht="15">
      <c r="A454" s="35"/>
      <c r="B454" s="36"/>
      <c r="C454" s="35"/>
      <c r="D454" s="49"/>
      <c r="E454" s="42"/>
      <c r="F454" s="40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76"/>
      <c r="R454" s="42"/>
      <c r="S454" s="42"/>
      <c r="T454" s="76"/>
      <c r="U454" s="42"/>
      <c r="V454" s="42"/>
      <c r="W454" s="76"/>
      <c r="X454" s="42"/>
      <c r="Y454" s="40"/>
    </row>
    <row r="455" spans="1:25" s="23" customFormat="1" ht="18.75">
      <c r="A455" s="24" t="s">
        <v>694</v>
      </c>
      <c r="B455" s="25" t="s">
        <v>432</v>
      </c>
      <c r="C455" s="19"/>
      <c r="D455" s="111" t="s">
        <v>590</v>
      </c>
      <c r="E455" s="21"/>
      <c r="F455" s="22"/>
      <c r="G455" s="21">
        <v>0</v>
      </c>
      <c r="H455" s="115"/>
      <c r="I455" s="21">
        <f>I457+I458+I459+I460+I484+I516</f>
        <v>0</v>
      </c>
      <c r="J455" s="21"/>
      <c r="K455" s="115">
        <f>K456+K457+K458+K459+K460+K461</f>
        <v>10000</v>
      </c>
      <c r="L455" s="21">
        <f aca="true" t="shared" si="79" ref="L455:W455">L456+L457+L458+L459+L460+L461</f>
        <v>0</v>
      </c>
      <c r="M455" s="21">
        <f t="shared" si="79"/>
        <v>0</v>
      </c>
      <c r="N455" s="115">
        <f t="shared" si="79"/>
        <v>450000</v>
      </c>
      <c r="O455" s="21">
        <f t="shared" si="79"/>
        <v>0</v>
      </c>
      <c r="P455" s="21">
        <f t="shared" si="79"/>
        <v>0</v>
      </c>
      <c r="Q455" s="115">
        <f t="shared" si="79"/>
        <v>0</v>
      </c>
      <c r="R455" s="21">
        <f t="shared" si="79"/>
        <v>0</v>
      </c>
      <c r="S455" s="21">
        <f t="shared" si="79"/>
        <v>0</v>
      </c>
      <c r="T455" s="115">
        <f t="shared" si="79"/>
        <v>0</v>
      </c>
      <c r="U455" s="21">
        <f t="shared" si="79"/>
        <v>0</v>
      </c>
      <c r="V455" s="21">
        <f t="shared" si="79"/>
        <v>0</v>
      </c>
      <c r="W455" s="115">
        <f t="shared" si="79"/>
        <v>0</v>
      </c>
      <c r="X455" s="115">
        <f>K455+N455+Q455+T455</f>
        <v>460000</v>
      </c>
      <c r="Y455" s="27" t="s">
        <v>49</v>
      </c>
    </row>
    <row r="456" spans="1:25" s="43" customFormat="1" ht="15">
      <c r="A456" s="35"/>
      <c r="B456" s="36"/>
      <c r="C456" s="35"/>
      <c r="D456" s="49"/>
      <c r="E456" s="42"/>
      <c r="F456" s="40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76"/>
      <c r="R456" s="42"/>
      <c r="S456" s="42"/>
      <c r="T456" s="76"/>
      <c r="U456" s="42"/>
      <c r="V456" s="42"/>
      <c r="W456" s="76"/>
      <c r="X456" s="42"/>
      <c r="Y456" s="40"/>
    </row>
    <row r="457" spans="1:25" s="43" customFormat="1" ht="15">
      <c r="A457" s="35"/>
      <c r="B457" s="36"/>
      <c r="C457" s="35"/>
      <c r="D457" s="49" t="s">
        <v>607</v>
      </c>
      <c r="E457" s="42" t="s">
        <v>393</v>
      </c>
      <c r="F457" s="40"/>
      <c r="G457" s="42"/>
      <c r="H457" s="42"/>
      <c r="I457" s="42"/>
      <c r="J457" s="42"/>
      <c r="K457" s="42">
        <v>10000</v>
      </c>
      <c r="L457" s="42"/>
      <c r="M457" s="42"/>
      <c r="N457" s="42"/>
      <c r="O457" s="42"/>
      <c r="P457" s="42"/>
      <c r="Q457" s="76"/>
      <c r="R457" s="42"/>
      <c r="S457" s="42"/>
      <c r="T457" s="76"/>
      <c r="U457" s="42"/>
      <c r="V457" s="42"/>
      <c r="W457" s="76"/>
      <c r="X457" s="42">
        <f>K457+N457+Q457+T457</f>
        <v>10000</v>
      </c>
      <c r="Y457" s="40"/>
    </row>
    <row r="458" spans="1:25" s="43" customFormat="1" ht="15">
      <c r="A458" s="35"/>
      <c r="B458" s="36"/>
      <c r="C458" s="35"/>
      <c r="D458" s="49"/>
      <c r="E458" s="42" t="s">
        <v>395</v>
      </c>
      <c r="F458" s="40"/>
      <c r="G458" s="42"/>
      <c r="H458" s="42"/>
      <c r="I458" s="42"/>
      <c r="J458" s="42"/>
      <c r="K458" s="42"/>
      <c r="L458" s="42"/>
      <c r="M458" s="42"/>
      <c r="N458" s="42">
        <v>450000</v>
      </c>
      <c r="O458" s="42"/>
      <c r="P458" s="42"/>
      <c r="Q458" s="76"/>
      <c r="R458" s="42"/>
      <c r="S458" s="42"/>
      <c r="T458" s="76"/>
      <c r="U458" s="42"/>
      <c r="V458" s="42"/>
      <c r="W458" s="76"/>
      <c r="X458" s="42">
        <f>K458+N458+Q458+T458</f>
        <v>450000</v>
      </c>
      <c r="Y458" s="40" t="s">
        <v>394</v>
      </c>
    </row>
    <row r="459" spans="1:25" s="43" customFormat="1" ht="15">
      <c r="A459" s="35"/>
      <c r="B459" s="36"/>
      <c r="C459" s="35"/>
      <c r="D459" s="49"/>
      <c r="E459" s="42"/>
      <c r="F459" s="40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76"/>
      <c r="R459" s="42"/>
      <c r="S459" s="42"/>
      <c r="T459" s="76"/>
      <c r="U459" s="42"/>
      <c r="V459" s="42"/>
      <c r="W459" s="76"/>
      <c r="X459" s="42"/>
      <c r="Y459" s="40"/>
    </row>
    <row r="460" spans="1:25" s="43" customFormat="1" ht="15">
      <c r="A460" s="35"/>
      <c r="B460" s="36"/>
      <c r="C460" s="35"/>
      <c r="D460" s="49"/>
      <c r="E460" s="42"/>
      <c r="F460" s="40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76"/>
      <c r="R460" s="42"/>
      <c r="S460" s="42"/>
      <c r="T460" s="76"/>
      <c r="U460" s="42"/>
      <c r="V460" s="42"/>
      <c r="W460" s="76"/>
      <c r="X460" s="42"/>
      <c r="Y460" s="40"/>
    </row>
    <row r="461" spans="1:25" s="43" customFormat="1" ht="15">
      <c r="A461" s="35"/>
      <c r="B461" s="36"/>
      <c r="C461" s="35"/>
      <c r="D461" s="49"/>
      <c r="E461" s="42"/>
      <c r="F461" s="40"/>
      <c r="G461" s="42"/>
      <c r="H461" s="42"/>
      <c r="I461" s="42"/>
      <c r="J461" s="42"/>
      <c r="K461" s="42"/>
      <c r="L461" s="42"/>
      <c r="M461" s="42">
        <v>0</v>
      </c>
      <c r="N461" s="42"/>
      <c r="O461" s="42"/>
      <c r="P461" s="42"/>
      <c r="Q461" s="76"/>
      <c r="R461" s="42"/>
      <c r="S461" s="42"/>
      <c r="T461" s="76"/>
      <c r="U461" s="42"/>
      <c r="V461" s="42"/>
      <c r="W461" s="76"/>
      <c r="X461" s="42"/>
      <c r="Y461" s="40"/>
    </row>
    <row r="462" spans="1:25" s="146" customFormat="1" ht="20.25">
      <c r="A462" s="145"/>
      <c r="C462" s="147"/>
      <c r="D462" s="148" t="s">
        <v>23</v>
      </c>
      <c r="E462" s="149"/>
      <c r="F462" s="150"/>
      <c r="G462" s="149" t="e">
        <f>+#REF!+K462+L462+M462+N462+O462+P462+Q462+R462+S462+T462+U462+V462</f>
        <v>#REF!</v>
      </c>
      <c r="H462" s="151">
        <f>H9+H52+H63+H243+H319+H59</f>
        <v>11280698</v>
      </c>
      <c r="I462" s="151" t="e">
        <f>I9+I52+I63+I243+I319+I59</f>
        <v>#REF!</v>
      </c>
      <c r="J462" s="151">
        <f>J9+J52+J63+J243+J319+J59</f>
        <v>1558719</v>
      </c>
      <c r="K462" s="151">
        <f>K9+K52+K63+K243+K319+K59</f>
        <v>7290108</v>
      </c>
      <c r="L462" s="151" t="e">
        <f aca="true" t="shared" si="80" ref="L462:T462">L9+L52+L63+L243+L319+L59</f>
        <v>#VALUE!</v>
      </c>
      <c r="M462" s="151" t="e">
        <f t="shared" si="80"/>
        <v>#VALUE!</v>
      </c>
      <c r="N462" s="151">
        <f t="shared" si="80"/>
        <v>6736513</v>
      </c>
      <c r="O462" s="151" t="e">
        <f t="shared" si="80"/>
        <v>#REF!</v>
      </c>
      <c r="P462" s="151" t="e">
        <f t="shared" si="80"/>
        <v>#REF!</v>
      </c>
      <c r="Q462" s="151">
        <f t="shared" si="80"/>
        <v>8243321</v>
      </c>
      <c r="R462" s="151" t="e">
        <f t="shared" si="80"/>
        <v>#REF!</v>
      </c>
      <c r="S462" s="151" t="e">
        <f t="shared" si="80"/>
        <v>#REF!</v>
      </c>
      <c r="T462" s="151">
        <f t="shared" si="80"/>
        <v>4600770</v>
      </c>
      <c r="U462" s="151" t="e">
        <f>U9+U52+U63+U243+U319</f>
        <v>#REF!</v>
      </c>
      <c r="V462" s="151" t="e">
        <f>V9+V52+V63+V243+V319</f>
        <v>#REF!</v>
      </c>
      <c r="W462" s="151">
        <f>W9+W52+W63+W243+W319</f>
        <v>3644366</v>
      </c>
      <c r="X462" s="151">
        <f>K462+N462+Q462+T462</f>
        <v>26870712</v>
      </c>
      <c r="Y462" s="150"/>
    </row>
    <row r="463" spans="1:25" s="84" customFormat="1" ht="25.5" customHeight="1">
      <c r="A463" s="79"/>
      <c r="B463" s="80"/>
      <c r="C463" s="81"/>
      <c r="D463" s="80"/>
      <c r="E463" s="82"/>
      <c r="F463" s="83"/>
      <c r="G463" s="82" t="e">
        <f>+#REF!+K463+L463+M463+N463+O463+P463+Q463+R463+S463+T463+U463+V463</f>
        <v>#REF!</v>
      </c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3"/>
    </row>
    <row r="464" spans="1:25" s="105" customFormat="1" ht="25.5" customHeight="1">
      <c r="A464" s="205"/>
      <c r="B464" s="15"/>
      <c r="C464" s="13"/>
      <c r="D464" s="15"/>
      <c r="E464" s="16"/>
      <c r="F464" s="17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7"/>
    </row>
    <row r="465" spans="1:25" ht="15.75">
      <c r="A465" s="13"/>
      <c r="B465" s="15"/>
      <c r="C465" s="85"/>
      <c r="D465" s="198" t="s">
        <v>700</v>
      </c>
      <c r="E465" s="204"/>
      <c r="F465" s="88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8"/>
    </row>
    <row r="466" spans="1:25" ht="15">
      <c r="A466" s="13"/>
      <c r="B466" s="15"/>
      <c r="C466" s="85"/>
      <c r="D466" s="86"/>
      <c r="E466" s="87"/>
      <c r="F466" s="88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8"/>
    </row>
    <row r="467" spans="1:25" ht="18">
      <c r="A467" s="13"/>
      <c r="B467" s="15"/>
      <c r="C467" s="85"/>
      <c r="D467" s="34" t="s">
        <v>48</v>
      </c>
      <c r="E467" s="87"/>
      <c r="F467" s="88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8"/>
    </row>
    <row r="468" spans="1:25" ht="15">
      <c r="A468" s="13"/>
      <c r="B468" s="15"/>
      <c r="C468" s="85"/>
      <c r="D468" s="86" t="s">
        <v>702</v>
      </c>
      <c r="E468" s="87"/>
      <c r="F468" s="88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8"/>
    </row>
    <row r="469" spans="1:25" ht="15">
      <c r="A469" s="13"/>
      <c r="B469" s="15"/>
      <c r="C469" s="85"/>
      <c r="D469" s="86" t="s">
        <v>703</v>
      </c>
      <c r="E469" s="87"/>
      <c r="F469" s="88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8"/>
    </row>
    <row r="470" spans="1:25" ht="15">
      <c r="A470" s="13"/>
      <c r="B470" s="15"/>
      <c r="C470" s="85"/>
      <c r="D470" s="86" t="s">
        <v>50</v>
      </c>
      <c r="E470" s="87"/>
      <c r="F470" s="88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8"/>
    </row>
    <row r="471" spans="1:25" ht="15">
      <c r="A471" s="13"/>
      <c r="B471" s="15"/>
      <c r="C471" s="85"/>
      <c r="D471" s="86" t="s">
        <v>51</v>
      </c>
      <c r="E471" s="87"/>
      <c r="F471" s="88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8"/>
    </row>
    <row r="472" spans="1:25" ht="15">
      <c r="A472" s="13"/>
      <c r="B472" s="15"/>
      <c r="C472" s="85"/>
      <c r="D472" s="86" t="s">
        <v>52</v>
      </c>
      <c r="E472" s="87"/>
      <c r="F472" s="88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8"/>
    </row>
    <row r="473" spans="1:25" ht="15">
      <c r="A473" s="13"/>
      <c r="B473" s="15"/>
      <c r="C473" s="85"/>
      <c r="D473" s="86" t="s">
        <v>186</v>
      </c>
      <c r="E473" s="87"/>
      <c r="F473" s="88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8"/>
    </row>
    <row r="474" spans="1:25" ht="15">
      <c r="A474" s="13"/>
      <c r="B474" s="15"/>
      <c r="C474" s="85"/>
      <c r="D474" s="86" t="s">
        <v>187</v>
      </c>
      <c r="E474" s="87"/>
      <c r="F474" s="88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8"/>
    </row>
    <row r="475" spans="1:25" ht="15">
      <c r="A475" s="13"/>
      <c r="B475" s="15"/>
      <c r="C475" s="85"/>
      <c r="D475" s="86" t="s">
        <v>53</v>
      </c>
      <c r="E475" s="87"/>
      <c r="F475" s="88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8"/>
    </row>
    <row r="476" spans="1:25" ht="15">
      <c r="A476" s="13"/>
      <c r="B476" s="15"/>
      <c r="C476" s="85"/>
      <c r="D476" s="86" t="s">
        <v>54</v>
      </c>
      <c r="E476" s="87"/>
      <c r="F476" s="88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8"/>
    </row>
    <row r="477" spans="1:25" ht="15">
      <c r="A477" s="13"/>
      <c r="B477" s="15"/>
      <c r="C477" s="85"/>
      <c r="D477" s="86" t="s">
        <v>55</v>
      </c>
      <c r="E477" s="87"/>
      <c r="F477" s="88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8"/>
    </row>
    <row r="478" spans="1:25" ht="15">
      <c r="A478" s="85"/>
      <c r="B478" s="86"/>
      <c r="C478" s="85"/>
      <c r="D478" s="86" t="s">
        <v>56</v>
      </c>
      <c r="E478" s="87"/>
      <c r="F478" s="88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8"/>
    </row>
    <row r="479" spans="1:25" ht="15">
      <c r="A479" s="85"/>
      <c r="B479" s="86"/>
      <c r="C479" s="85"/>
      <c r="D479" s="86" t="s">
        <v>57</v>
      </c>
      <c r="E479" s="87"/>
      <c r="F479" s="88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8"/>
    </row>
    <row r="480" spans="1:25" ht="15">
      <c r="A480" s="85"/>
      <c r="B480" s="86"/>
      <c r="C480" s="85"/>
      <c r="D480" s="86" t="s">
        <v>58</v>
      </c>
      <c r="E480" s="87"/>
      <c r="F480" s="88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8"/>
    </row>
    <row r="481" spans="1:25" ht="15">
      <c r="A481" s="85"/>
      <c r="B481" s="86"/>
      <c r="C481" s="85"/>
      <c r="D481" s="86" t="s">
        <v>59</v>
      </c>
      <c r="E481" s="87"/>
      <c r="F481" s="88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8"/>
    </row>
    <row r="482" spans="1:25" ht="15">
      <c r="A482" s="85"/>
      <c r="B482" s="86"/>
      <c r="C482" s="85"/>
      <c r="D482" s="86"/>
      <c r="E482" s="87"/>
      <c r="F482" s="88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8"/>
    </row>
    <row r="483" spans="1:25" ht="15.75">
      <c r="A483" s="85"/>
      <c r="B483" s="86"/>
      <c r="C483" s="85"/>
      <c r="D483" s="198"/>
      <c r="E483" s="204"/>
      <c r="F483" s="88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8"/>
    </row>
    <row r="484" spans="1:25" ht="15">
      <c r="A484" s="85"/>
      <c r="B484" s="86"/>
      <c r="C484" s="85"/>
      <c r="D484" s="86"/>
      <c r="E484" s="87"/>
      <c r="F484" s="88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8"/>
    </row>
    <row r="485" spans="1:25" s="124" customFormat="1" ht="18">
      <c r="A485" s="24" t="s">
        <v>441</v>
      </c>
      <c r="B485" s="117" t="s">
        <v>303</v>
      </c>
      <c r="C485" s="118"/>
      <c r="D485" s="119" t="s">
        <v>562</v>
      </c>
      <c r="E485" s="120"/>
      <c r="F485" s="121"/>
      <c r="G485" s="120"/>
      <c r="H485" s="122"/>
      <c r="I485" s="122" t="e">
        <f>I491+I702+I711+I713+I715+I718+I721+I723+I726</f>
        <v>#REF!</v>
      </c>
      <c r="J485" s="122"/>
      <c r="K485" s="122">
        <f>K9</f>
        <v>157500</v>
      </c>
      <c r="L485" s="122" t="e">
        <f aca="true" t="shared" si="81" ref="L485:X485">L9</f>
        <v>#VALUE!</v>
      </c>
      <c r="M485" s="122" t="e">
        <f t="shared" si="81"/>
        <v>#VALUE!</v>
      </c>
      <c r="N485" s="122">
        <f t="shared" si="81"/>
        <v>148000</v>
      </c>
      <c r="O485" s="122">
        <f t="shared" si="81"/>
        <v>0</v>
      </c>
      <c r="P485" s="122">
        <f t="shared" si="81"/>
        <v>0</v>
      </c>
      <c r="Q485" s="122">
        <f t="shared" si="81"/>
        <v>140000</v>
      </c>
      <c r="R485" s="122">
        <f t="shared" si="81"/>
        <v>0</v>
      </c>
      <c r="S485" s="122">
        <f t="shared" si="81"/>
        <v>0</v>
      </c>
      <c r="T485" s="122">
        <f t="shared" si="81"/>
        <v>140000</v>
      </c>
      <c r="U485" s="122">
        <f t="shared" si="81"/>
        <v>0</v>
      </c>
      <c r="V485" s="122">
        <f t="shared" si="81"/>
        <v>0</v>
      </c>
      <c r="W485" s="122">
        <f t="shared" si="81"/>
        <v>140000</v>
      </c>
      <c r="X485" s="122">
        <f t="shared" si="81"/>
        <v>585500</v>
      </c>
      <c r="Y485" s="123" t="s">
        <v>49</v>
      </c>
    </row>
    <row r="486" spans="1:25" s="105" customFormat="1" ht="18">
      <c r="A486" s="29"/>
      <c r="B486" s="106"/>
      <c r="C486" s="6"/>
      <c r="D486" s="107"/>
      <c r="E486" s="16"/>
      <c r="F486" s="17"/>
      <c r="G486" s="16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2"/>
    </row>
    <row r="487" spans="1:25" s="124" customFormat="1" ht="18">
      <c r="A487" s="24" t="s">
        <v>442</v>
      </c>
      <c r="B487" s="152">
        <v>1901</v>
      </c>
      <c r="C487" s="118"/>
      <c r="D487" s="153" t="s">
        <v>563</v>
      </c>
      <c r="E487" s="154"/>
      <c r="F487" s="121"/>
      <c r="G487" s="120"/>
      <c r="H487" s="122"/>
      <c r="I487" s="154" t="e">
        <v>#REF!</v>
      </c>
      <c r="J487" s="154"/>
      <c r="K487" s="122">
        <f>K52</f>
        <v>523000</v>
      </c>
      <c r="L487" s="122">
        <f aca="true" t="shared" si="82" ref="L487:W487">L52</f>
        <v>0</v>
      </c>
      <c r="M487" s="122">
        <f t="shared" si="82"/>
        <v>0</v>
      </c>
      <c r="N487" s="122">
        <f t="shared" si="82"/>
        <v>303000</v>
      </c>
      <c r="O487" s="122">
        <f t="shared" si="82"/>
        <v>283000</v>
      </c>
      <c r="P487" s="122">
        <f t="shared" si="82"/>
        <v>283000</v>
      </c>
      <c r="Q487" s="122">
        <f t="shared" si="82"/>
        <v>303000</v>
      </c>
      <c r="R487" s="122">
        <f t="shared" si="82"/>
        <v>283000</v>
      </c>
      <c r="S487" s="122">
        <f t="shared" si="82"/>
        <v>283000</v>
      </c>
      <c r="T487" s="122">
        <f t="shared" si="82"/>
        <v>303000</v>
      </c>
      <c r="U487" s="122">
        <f t="shared" si="82"/>
        <v>0</v>
      </c>
      <c r="V487" s="122">
        <f t="shared" si="82"/>
        <v>0</v>
      </c>
      <c r="W487" s="122">
        <f t="shared" si="82"/>
        <v>18000</v>
      </c>
      <c r="X487" s="122">
        <f>X52</f>
        <v>1432000</v>
      </c>
      <c r="Y487" s="123" t="s">
        <v>49</v>
      </c>
    </row>
    <row r="488" spans="1:25" s="105" customFormat="1" ht="18">
      <c r="A488" s="29"/>
      <c r="B488" s="14"/>
      <c r="C488" s="6"/>
      <c r="D488" s="109"/>
      <c r="E488" s="41"/>
      <c r="F488" s="17"/>
      <c r="G488" s="16"/>
      <c r="H488" s="33"/>
      <c r="I488" s="41"/>
      <c r="J488" s="41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2"/>
    </row>
    <row r="489" spans="1:25" s="124" customFormat="1" ht="18">
      <c r="A489" s="24" t="s">
        <v>443</v>
      </c>
      <c r="B489" s="152" t="s">
        <v>691</v>
      </c>
      <c r="C489" s="118"/>
      <c r="D489" s="153" t="s">
        <v>695</v>
      </c>
      <c r="E489" s="154"/>
      <c r="F489" s="121"/>
      <c r="G489" s="120"/>
      <c r="H489" s="122"/>
      <c r="I489" s="154"/>
      <c r="J489" s="154"/>
      <c r="K489" s="122">
        <f>K59</f>
        <v>120000</v>
      </c>
      <c r="L489" s="122">
        <f>L59</f>
        <v>0</v>
      </c>
      <c r="M489" s="122">
        <f>M59</f>
        <v>0</v>
      </c>
      <c r="N489" s="122">
        <f>N59</f>
        <v>150000</v>
      </c>
      <c r="O489" s="122"/>
      <c r="P489" s="122"/>
      <c r="Q489" s="122">
        <f>Q59</f>
        <v>150000</v>
      </c>
      <c r="R489" s="122"/>
      <c r="S489" s="122"/>
      <c r="T489" s="122">
        <f>T59</f>
        <v>150000</v>
      </c>
      <c r="U489" s="122"/>
      <c r="V489" s="122"/>
      <c r="W489" s="122"/>
      <c r="X489" s="122">
        <f>X59</f>
        <v>570000</v>
      </c>
      <c r="Y489" s="123"/>
    </row>
    <row r="490" spans="1:25" s="105" customFormat="1" ht="18">
      <c r="A490" s="29"/>
      <c r="B490" s="14"/>
      <c r="C490" s="6"/>
      <c r="D490" s="107"/>
      <c r="E490" s="41"/>
      <c r="F490" s="17"/>
      <c r="G490" s="16"/>
      <c r="H490" s="33"/>
      <c r="I490" s="41"/>
      <c r="J490" s="41"/>
      <c r="K490" s="33"/>
      <c r="L490" s="41"/>
      <c r="M490" s="41"/>
      <c r="N490" s="33"/>
      <c r="O490" s="33"/>
      <c r="P490" s="33"/>
      <c r="Q490" s="33"/>
      <c r="R490" s="41"/>
      <c r="S490" s="41"/>
      <c r="T490" s="33"/>
      <c r="U490" s="41"/>
      <c r="V490" s="41"/>
      <c r="W490" s="33"/>
      <c r="X490" s="33"/>
      <c r="Y490" s="32"/>
    </row>
    <row r="491" spans="1:25" s="124" customFormat="1" ht="18">
      <c r="A491" s="24" t="s">
        <v>545</v>
      </c>
      <c r="B491" s="155"/>
      <c r="C491" s="156"/>
      <c r="D491" s="153" t="s">
        <v>575</v>
      </c>
      <c r="E491" s="120"/>
      <c r="F491" s="121"/>
      <c r="G491" s="120"/>
      <c r="H491" s="122"/>
      <c r="I491" s="122" t="e">
        <f>I492+I493+I494+I495</f>
        <v>#REF!</v>
      </c>
      <c r="J491" s="122">
        <f>J63</f>
        <v>0</v>
      </c>
      <c r="K491" s="122">
        <f>K63</f>
        <v>1025718</v>
      </c>
      <c r="L491" s="122" t="e">
        <f aca="true" t="shared" si="83" ref="L491:W491">L63</f>
        <v>#REF!</v>
      </c>
      <c r="M491" s="122" t="e">
        <f t="shared" si="83"/>
        <v>#REF!</v>
      </c>
      <c r="N491" s="122">
        <f t="shared" si="83"/>
        <v>917530</v>
      </c>
      <c r="O491" s="122" t="e">
        <f t="shared" si="83"/>
        <v>#REF!</v>
      </c>
      <c r="P491" s="122" t="e">
        <f t="shared" si="83"/>
        <v>#REF!</v>
      </c>
      <c r="Q491" s="122">
        <f t="shared" si="83"/>
        <v>1140500</v>
      </c>
      <c r="R491" s="122" t="e">
        <f t="shared" si="83"/>
        <v>#REF!</v>
      </c>
      <c r="S491" s="122" t="e">
        <f t="shared" si="83"/>
        <v>#REF!</v>
      </c>
      <c r="T491" s="122">
        <f t="shared" si="83"/>
        <v>1035400</v>
      </c>
      <c r="U491" s="122" t="e">
        <f t="shared" si="83"/>
        <v>#REF!</v>
      </c>
      <c r="V491" s="122" t="e">
        <f t="shared" si="83"/>
        <v>#REF!</v>
      </c>
      <c r="W491" s="122">
        <f t="shared" si="83"/>
        <v>639600</v>
      </c>
      <c r="X491" s="122">
        <f>X63</f>
        <v>4119148</v>
      </c>
      <c r="Y491" s="123" t="s">
        <v>49</v>
      </c>
    </row>
    <row r="492" spans="1:25" s="54" customFormat="1" ht="18.75">
      <c r="A492" s="24" t="s">
        <v>3</v>
      </c>
      <c r="B492" s="163" t="s">
        <v>17</v>
      </c>
      <c r="C492" s="162"/>
      <c r="D492" s="164" t="s">
        <v>593</v>
      </c>
      <c r="E492" s="165"/>
      <c r="F492" s="166"/>
      <c r="G492" s="165" t="e">
        <f>+#REF!+K492+L492+M492+N492+O492+P492+Q492+R492+S492+T492+U492+V492</f>
        <v>#REF!</v>
      </c>
      <c r="H492" s="167"/>
      <c r="I492" s="165">
        <v>0</v>
      </c>
      <c r="J492" s="165"/>
      <c r="K492" s="167">
        <f>K64</f>
        <v>538380</v>
      </c>
      <c r="L492" s="167">
        <f aca="true" t="shared" si="84" ref="L492:W492">L64</f>
        <v>0</v>
      </c>
      <c r="M492" s="167">
        <f t="shared" si="84"/>
        <v>0</v>
      </c>
      <c r="N492" s="167">
        <f t="shared" si="84"/>
        <v>559380</v>
      </c>
      <c r="O492" s="167">
        <f t="shared" si="84"/>
        <v>0</v>
      </c>
      <c r="P492" s="167">
        <f t="shared" si="84"/>
        <v>0</v>
      </c>
      <c r="Q492" s="167">
        <f t="shared" si="84"/>
        <v>630000</v>
      </c>
      <c r="R492" s="167">
        <f t="shared" si="84"/>
        <v>0</v>
      </c>
      <c r="S492" s="167">
        <f t="shared" si="84"/>
        <v>0</v>
      </c>
      <c r="T492" s="167">
        <f t="shared" si="84"/>
        <v>520000</v>
      </c>
      <c r="U492" s="167">
        <f t="shared" si="84"/>
        <v>0</v>
      </c>
      <c r="V492" s="167">
        <f t="shared" si="84"/>
        <v>0</v>
      </c>
      <c r="W492" s="167">
        <f t="shared" si="84"/>
        <v>75000</v>
      </c>
      <c r="X492" s="167">
        <f>X64</f>
        <v>2247760</v>
      </c>
      <c r="Y492" s="166" t="s">
        <v>49</v>
      </c>
    </row>
    <row r="493" spans="1:25" s="54" customFormat="1" ht="18.75">
      <c r="A493" s="24" t="s">
        <v>4</v>
      </c>
      <c r="B493" s="163" t="s">
        <v>24</v>
      </c>
      <c r="C493" s="162"/>
      <c r="D493" s="164" t="s">
        <v>594</v>
      </c>
      <c r="E493" s="165"/>
      <c r="F493" s="166"/>
      <c r="G493" s="165" t="e">
        <f>+#REF!+K493+L493+M493+N493+O493+P493+Q493+R493+S493+T493+U493+V493</f>
        <v>#REF!</v>
      </c>
      <c r="H493" s="167"/>
      <c r="I493" s="165">
        <v>0</v>
      </c>
      <c r="J493" s="165"/>
      <c r="K493" s="167">
        <f>K110</f>
        <v>287580</v>
      </c>
      <c r="L493" s="167">
        <f aca="true" t="shared" si="85" ref="L493:W493">L110</f>
        <v>0</v>
      </c>
      <c r="M493" s="167">
        <f t="shared" si="85"/>
        <v>0</v>
      </c>
      <c r="N493" s="167">
        <f t="shared" si="85"/>
        <v>158150</v>
      </c>
      <c r="O493" s="167">
        <f t="shared" si="85"/>
        <v>0</v>
      </c>
      <c r="P493" s="167">
        <f t="shared" si="85"/>
        <v>0</v>
      </c>
      <c r="Q493" s="167">
        <f t="shared" si="85"/>
        <v>216000</v>
      </c>
      <c r="R493" s="167">
        <f t="shared" si="85"/>
        <v>0</v>
      </c>
      <c r="S493" s="167">
        <f t="shared" si="85"/>
        <v>0</v>
      </c>
      <c r="T493" s="167">
        <f t="shared" si="85"/>
        <v>195000</v>
      </c>
      <c r="U493" s="167">
        <f t="shared" si="85"/>
        <v>0</v>
      </c>
      <c r="V493" s="167">
        <f t="shared" si="85"/>
        <v>0</v>
      </c>
      <c r="W493" s="167">
        <f t="shared" si="85"/>
        <v>201000</v>
      </c>
      <c r="X493" s="167">
        <f>X110</f>
        <v>856730</v>
      </c>
      <c r="Y493" s="166" t="s">
        <v>49</v>
      </c>
    </row>
    <row r="494" spans="1:25" s="54" customFormat="1" ht="18.75">
      <c r="A494" s="24" t="s">
        <v>36</v>
      </c>
      <c r="B494" s="163" t="s">
        <v>19</v>
      </c>
      <c r="C494" s="162"/>
      <c r="D494" s="168" t="s">
        <v>595</v>
      </c>
      <c r="E494" s="165"/>
      <c r="F494" s="166"/>
      <c r="G494" s="165" t="e">
        <f>+#REF!+K494+L494+M494+N494+O494+P494+Q494+R494+S494+T494+U494+V494</f>
        <v>#REF!</v>
      </c>
      <c r="H494" s="167"/>
      <c r="I494" s="165">
        <v>0</v>
      </c>
      <c r="J494" s="165"/>
      <c r="K494" s="167">
        <f>K139</f>
        <v>165000</v>
      </c>
      <c r="L494" s="167">
        <f aca="true" t="shared" si="86" ref="L494:W494">L139</f>
        <v>0</v>
      </c>
      <c r="M494" s="167">
        <f t="shared" si="86"/>
        <v>0</v>
      </c>
      <c r="N494" s="167">
        <f t="shared" si="86"/>
        <v>166000</v>
      </c>
      <c r="O494" s="167">
        <f t="shared" si="86"/>
        <v>0</v>
      </c>
      <c r="P494" s="167">
        <f t="shared" si="86"/>
        <v>0</v>
      </c>
      <c r="Q494" s="167">
        <f t="shared" si="86"/>
        <v>230000</v>
      </c>
      <c r="R494" s="167">
        <f t="shared" si="86"/>
        <v>0</v>
      </c>
      <c r="S494" s="167">
        <f t="shared" si="86"/>
        <v>0</v>
      </c>
      <c r="T494" s="167">
        <f t="shared" si="86"/>
        <v>255000</v>
      </c>
      <c r="U494" s="167">
        <f t="shared" si="86"/>
        <v>0</v>
      </c>
      <c r="V494" s="167">
        <f t="shared" si="86"/>
        <v>0</v>
      </c>
      <c r="W494" s="167">
        <f t="shared" si="86"/>
        <v>296000</v>
      </c>
      <c r="X494" s="167">
        <f>X139</f>
        <v>816000</v>
      </c>
      <c r="Y494" s="166" t="s">
        <v>189</v>
      </c>
    </row>
    <row r="495" spans="1:25" s="54" customFormat="1" ht="18.75">
      <c r="A495" s="24" t="s">
        <v>37</v>
      </c>
      <c r="B495" s="169" t="s">
        <v>16</v>
      </c>
      <c r="C495" s="162"/>
      <c r="D495" s="164" t="s">
        <v>596</v>
      </c>
      <c r="E495" s="165"/>
      <c r="F495" s="166"/>
      <c r="G495" s="165" t="e">
        <f>+#REF!+K495+L495+M495+N495+O495+P495+Q495+R495+S495+T495+U495+V495</f>
        <v>#REF!</v>
      </c>
      <c r="H495" s="167"/>
      <c r="I495" s="165" t="e">
        <v>#REF!</v>
      </c>
      <c r="J495" s="165"/>
      <c r="K495" s="167">
        <f>K179</f>
        <v>34758</v>
      </c>
      <c r="L495" s="167" t="e">
        <f aca="true" t="shared" si="87" ref="L495:W495">L179</f>
        <v>#REF!</v>
      </c>
      <c r="M495" s="167" t="e">
        <f t="shared" si="87"/>
        <v>#REF!</v>
      </c>
      <c r="N495" s="167">
        <f t="shared" si="87"/>
        <v>34000</v>
      </c>
      <c r="O495" s="167" t="e">
        <f t="shared" si="87"/>
        <v>#REF!</v>
      </c>
      <c r="P495" s="167" t="e">
        <f t="shared" si="87"/>
        <v>#REF!</v>
      </c>
      <c r="Q495" s="167">
        <f t="shared" si="87"/>
        <v>64500</v>
      </c>
      <c r="R495" s="167" t="e">
        <f t="shared" si="87"/>
        <v>#REF!</v>
      </c>
      <c r="S495" s="167" t="e">
        <f t="shared" si="87"/>
        <v>#REF!</v>
      </c>
      <c r="T495" s="167">
        <f t="shared" si="87"/>
        <v>65400</v>
      </c>
      <c r="U495" s="167" t="e">
        <f t="shared" si="87"/>
        <v>#REF!</v>
      </c>
      <c r="V495" s="167" t="e">
        <f t="shared" si="87"/>
        <v>#REF!</v>
      </c>
      <c r="W495" s="167">
        <f t="shared" si="87"/>
        <v>67600</v>
      </c>
      <c r="X495" s="167">
        <f>X179</f>
        <v>198658</v>
      </c>
      <c r="Y495" s="166" t="s">
        <v>49</v>
      </c>
    </row>
    <row r="496" spans="1:25" s="30" customFormat="1" ht="18.75">
      <c r="A496" s="29"/>
      <c r="B496" s="106"/>
      <c r="C496" s="29"/>
      <c r="D496" s="109"/>
      <c r="E496" s="33"/>
      <c r="F496" s="32"/>
      <c r="G496" s="33"/>
      <c r="H496" s="71"/>
      <c r="I496" s="33"/>
      <c r="J496" s="33"/>
      <c r="K496" s="71"/>
      <c r="L496" s="33"/>
      <c r="M496" s="33"/>
      <c r="N496" s="71"/>
      <c r="O496" s="33"/>
      <c r="P496" s="33"/>
      <c r="Q496" s="71"/>
      <c r="R496" s="71"/>
      <c r="S496" s="71"/>
      <c r="T496" s="71"/>
      <c r="U496" s="71"/>
      <c r="V496" s="71"/>
      <c r="W496" s="71"/>
      <c r="X496" s="71"/>
      <c r="Y496" s="32"/>
    </row>
    <row r="497" spans="1:25" s="157" customFormat="1" ht="18">
      <c r="A497" s="24" t="s">
        <v>573</v>
      </c>
      <c r="C497" s="116"/>
      <c r="D497" s="119" t="s">
        <v>649</v>
      </c>
      <c r="E497" s="122"/>
      <c r="F497" s="123"/>
      <c r="G497" s="122" t="e">
        <f>+#REF!+K497+L497+M497+N497+O497+P497+Q497+R497+S497+T497+U497+V497</f>
        <v>#REF!</v>
      </c>
      <c r="H497" s="122"/>
      <c r="I497" s="122">
        <f>I498+I499+I500+I501</f>
        <v>0</v>
      </c>
      <c r="J497" s="122">
        <f>J243</f>
        <v>0</v>
      </c>
      <c r="K497" s="122">
        <f>K243</f>
        <v>1996450</v>
      </c>
      <c r="L497" s="122">
        <f aca="true" t="shared" si="88" ref="L497:W497">L243</f>
        <v>0</v>
      </c>
      <c r="M497" s="122">
        <f t="shared" si="88"/>
        <v>0</v>
      </c>
      <c r="N497" s="122">
        <f t="shared" si="88"/>
        <v>2646800</v>
      </c>
      <c r="O497" s="122">
        <f t="shared" si="88"/>
        <v>365300</v>
      </c>
      <c r="P497" s="122">
        <f t="shared" si="88"/>
        <v>365300</v>
      </c>
      <c r="Q497" s="122">
        <f t="shared" si="88"/>
        <v>1715300</v>
      </c>
      <c r="R497" s="122">
        <f t="shared" si="88"/>
        <v>0</v>
      </c>
      <c r="S497" s="122">
        <f t="shared" si="88"/>
        <v>0</v>
      </c>
      <c r="T497" s="122">
        <f t="shared" si="88"/>
        <v>1374500</v>
      </c>
      <c r="U497" s="122">
        <f t="shared" si="88"/>
        <v>0</v>
      </c>
      <c r="V497" s="122">
        <f t="shared" si="88"/>
        <v>0</v>
      </c>
      <c r="W497" s="122">
        <f t="shared" si="88"/>
        <v>1718700</v>
      </c>
      <c r="X497" s="122">
        <f>X243</f>
        <v>7733050</v>
      </c>
      <c r="Y497" s="123"/>
    </row>
    <row r="498" spans="1:25" s="54" customFormat="1" ht="18.75">
      <c r="A498" s="24" t="s">
        <v>3</v>
      </c>
      <c r="B498" s="169" t="s">
        <v>18</v>
      </c>
      <c r="C498" s="162"/>
      <c r="D498" s="170" t="s">
        <v>564</v>
      </c>
      <c r="E498" s="165"/>
      <c r="F498" s="166"/>
      <c r="G498" s="165"/>
      <c r="H498" s="167"/>
      <c r="I498" s="165"/>
      <c r="J498" s="165"/>
      <c r="K498" s="167">
        <f>K245</f>
        <v>283800</v>
      </c>
      <c r="L498" s="167">
        <f aca="true" t="shared" si="89" ref="L498:W498">L245</f>
        <v>0</v>
      </c>
      <c r="M498" s="167">
        <f t="shared" si="89"/>
        <v>0</v>
      </c>
      <c r="N498" s="167">
        <f t="shared" si="89"/>
        <v>698500</v>
      </c>
      <c r="O498" s="167">
        <f t="shared" si="89"/>
        <v>0</v>
      </c>
      <c r="P498" s="167">
        <f t="shared" si="89"/>
        <v>0</v>
      </c>
      <c r="Q498" s="167">
        <f t="shared" si="89"/>
        <v>605000</v>
      </c>
      <c r="R498" s="167">
        <f t="shared" si="89"/>
        <v>0</v>
      </c>
      <c r="S498" s="167">
        <f t="shared" si="89"/>
        <v>0</v>
      </c>
      <c r="T498" s="167">
        <f t="shared" si="89"/>
        <v>520000</v>
      </c>
      <c r="U498" s="167">
        <f t="shared" si="89"/>
        <v>0</v>
      </c>
      <c r="V498" s="167">
        <f t="shared" si="89"/>
        <v>0</v>
      </c>
      <c r="W498" s="167">
        <f t="shared" si="89"/>
        <v>695000</v>
      </c>
      <c r="X498" s="167">
        <f>X245</f>
        <v>2107300</v>
      </c>
      <c r="Y498" s="166" t="s">
        <v>618</v>
      </c>
    </row>
    <row r="499" spans="1:25" s="54" customFormat="1" ht="18.75">
      <c r="A499" s="24" t="s">
        <v>4</v>
      </c>
      <c r="B499" s="169" t="s">
        <v>18</v>
      </c>
      <c r="C499" s="162"/>
      <c r="D499" s="170" t="s">
        <v>550</v>
      </c>
      <c r="E499" s="165"/>
      <c r="F499" s="166"/>
      <c r="G499" s="165"/>
      <c r="H499" s="167"/>
      <c r="I499" s="165"/>
      <c r="J499" s="165"/>
      <c r="K499" s="167">
        <f>K272</f>
        <v>880000</v>
      </c>
      <c r="L499" s="167">
        <f aca="true" t="shared" si="90" ref="L499:W499">L272</f>
        <v>0</v>
      </c>
      <c r="M499" s="167">
        <f t="shared" si="90"/>
        <v>0</v>
      </c>
      <c r="N499" s="167">
        <f t="shared" si="90"/>
        <v>915000</v>
      </c>
      <c r="O499" s="167">
        <f t="shared" si="90"/>
        <v>0</v>
      </c>
      <c r="P499" s="167">
        <f t="shared" si="90"/>
        <v>0</v>
      </c>
      <c r="Q499" s="167">
        <f t="shared" si="90"/>
        <v>500000</v>
      </c>
      <c r="R499" s="167">
        <f t="shared" si="90"/>
        <v>0</v>
      </c>
      <c r="S499" s="167">
        <f t="shared" si="90"/>
        <v>0</v>
      </c>
      <c r="T499" s="167">
        <f t="shared" si="90"/>
        <v>495000</v>
      </c>
      <c r="U499" s="167">
        <f t="shared" si="90"/>
        <v>0</v>
      </c>
      <c r="V499" s="167">
        <f t="shared" si="90"/>
        <v>0</v>
      </c>
      <c r="W499" s="167">
        <f t="shared" si="90"/>
        <v>700000</v>
      </c>
      <c r="X499" s="167">
        <f>X272</f>
        <v>2790000</v>
      </c>
      <c r="Y499" s="166" t="s">
        <v>619</v>
      </c>
    </row>
    <row r="500" spans="1:25" s="173" customFormat="1" ht="18.75">
      <c r="A500" s="24" t="s">
        <v>36</v>
      </c>
      <c r="B500" s="163" t="s">
        <v>40</v>
      </c>
      <c r="C500" s="162"/>
      <c r="D500" s="168" t="s">
        <v>661</v>
      </c>
      <c r="E500" s="171"/>
      <c r="F500" s="172"/>
      <c r="G500" s="171" t="e">
        <f>+#REF!+K500+L500+M500+N500+O500+P500+Q500+R500+S500+T500+U500+V500</f>
        <v>#REF!</v>
      </c>
      <c r="H500" s="167"/>
      <c r="I500" s="171"/>
      <c r="J500" s="171"/>
      <c r="K500" s="167">
        <f>K293</f>
        <v>330000</v>
      </c>
      <c r="L500" s="167">
        <f aca="true" t="shared" si="91" ref="L500:W500">L293</f>
        <v>0</v>
      </c>
      <c r="M500" s="167">
        <f t="shared" si="91"/>
        <v>0</v>
      </c>
      <c r="N500" s="167">
        <f t="shared" si="91"/>
        <v>330000</v>
      </c>
      <c r="O500" s="167">
        <f t="shared" si="91"/>
        <v>0</v>
      </c>
      <c r="P500" s="167">
        <f t="shared" si="91"/>
        <v>0</v>
      </c>
      <c r="Q500" s="167">
        <f t="shared" si="91"/>
        <v>0</v>
      </c>
      <c r="R500" s="167">
        <f t="shared" si="91"/>
        <v>0</v>
      </c>
      <c r="S500" s="167">
        <f t="shared" si="91"/>
        <v>0</v>
      </c>
      <c r="T500" s="167">
        <f t="shared" si="91"/>
        <v>0</v>
      </c>
      <c r="U500" s="167">
        <f t="shared" si="91"/>
        <v>0</v>
      </c>
      <c r="V500" s="167">
        <f t="shared" si="91"/>
        <v>0</v>
      </c>
      <c r="W500" s="167">
        <f t="shared" si="91"/>
        <v>0</v>
      </c>
      <c r="X500" s="167">
        <f>X293</f>
        <v>660000</v>
      </c>
      <c r="Y500" s="166" t="s">
        <v>46</v>
      </c>
    </row>
    <row r="501" spans="1:25" s="54" customFormat="1" ht="18.75">
      <c r="A501" s="24" t="s">
        <v>37</v>
      </c>
      <c r="B501" s="163" t="s">
        <v>20</v>
      </c>
      <c r="C501" s="162"/>
      <c r="D501" s="174" t="s">
        <v>597</v>
      </c>
      <c r="E501" s="165"/>
      <c r="F501" s="166"/>
      <c r="G501" s="165" t="e">
        <f>+#REF!+K501+L501+M501+N501+O501+P501+Q501+R501+S501+T501+U501+V501</f>
        <v>#REF!</v>
      </c>
      <c r="H501" s="167"/>
      <c r="I501" s="165">
        <v>0</v>
      </c>
      <c r="J501" s="165"/>
      <c r="K501" s="167">
        <f>K296</f>
        <v>502650</v>
      </c>
      <c r="L501" s="167">
        <f aca="true" t="shared" si="92" ref="L501:W501">L296</f>
        <v>0</v>
      </c>
      <c r="M501" s="167">
        <f t="shared" si="92"/>
        <v>0</v>
      </c>
      <c r="N501" s="167">
        <f t="shared" si="92"/>
        <v>703300</v>
      </c>
      <c r="O501" s="167">
        <f t="shared" si="92"/>
        <v>365300</v>
      </c>
      <c r="P501" s="167">
        <f t="shared" si="92"/>
        <v>365300</v>
      </c>
      <c r="Q501" s="167">
        <f t="shared" si="92"/>
        <v>610300</v>
      </c>
      <c r="R501" s="167">
        <f t="shared" si="92"/>
        <v>0</v>
      </c>
      <c r="S501" s="167">
        <f t="shared" si="92"/>
        <v>0</v>
      </c>
      <c r="T501" s="167">
        <f t="shared" si="92"/>
        <v>359500</v>
      </c>
      <c r="U501" s="167">
        <f t="shared" si="92"/>
        <v>0</v>
      </c>
      <c r="V501" s="167">
        <f t="shared" si="92"/>
        <v>0</v>
      </c>
      <c r="W501" s="167">
        <f t="shared" si="92"/>
        <v>323700</v>
      </c>
      <c r="X501" s="167">
        <f>X296</f>
        <v>2175750</v>
      </c>
      <c r="Y501" s="166" t="s">
        <v>620</v>
      </c>
    </row>
    <row r="502" spans="1:25" s="30" customFormat="1" ht="18">
      <c r="A502" s="29"/>
      <c r="B502" s="14"/>
      <c r="C502" s="29"/>
      <c r="D502" s="107"/>
      <c r="E502" s="33"/>
      <c r="F502" s="32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2"/>
    </row>
    <row r="503" spans="1:25" s="160" customFormat="1" ht="18">
      <c r="A503" s="24" t="s">
        <v>574</v>
      </c>
      <c r="B503" s="117" t="s">
        <v>431</v>
      </c>
      <c r="C503" s="158"/>
      <c r="D503" s="153" t="s">
        <v>576</v>
      </c>
      <c r="E503" s="154"/>
      <c r="F503" s="159"/>
      <c r="G503" s="154">
        <v>0</v>
      </c>
      <c r="H503" s="122"/>
      <c r="I503" s="154">
        <v>0</v>
      </c>
      <c r="J503" s="122">
        <f>J447</f>
        <v>0</v>
      </c>
      <c r="K503" s="122">
        <f>K447</f>
        <v>548000</v>
      </c>
      <c r="L503" s="122">
        <f aca="true" t="shared" si="93" ref="L503:W503">L447</f>
        <v>0</v>
      </c>
      <c r="M503" s="122">
        <f t="shared" si="93"/>
        <v>0</v>
      </c>
      <c r="N503" s="122">
        <f t="shared" si="93"/>
        <v>390000</v>
      </c>
      <c r="O503" s="122">
        <f t="shared" si="93"/>
        <v>0</v>
      </c>
      <c r="P503" s="122">
        <f t="shared" si="93"/>
        <v>0</v>
      </c>
      <c r="Q503" s="122">
        <f t="shared" si="93"/>
        <v>473000</v>
      </c>
      <c r="R503" s="122">
        <f t="shared" si="93"/>
        <v>208000</v>
      </c>
      <c r="S503" s="122">
        <f t="shared" si="93"/>
        <v>208000</v>
      </c>
      <c r="T503" s="122">
        <f t="shared" si="93"/>
        <v>473000</v>
      </c>
      <c r="U503" s="122">
        <f t="shared" si="93"/>
        <v>208000</v>
      </c>
      <c r="V503" s="122">
        <f t="shared" si="93"/>
        <v>208000</v>
      </c>
      <c r="W503" s="122">
        <f t="shared" si="93"/>
        <v>838000</v>
      </c>
      <c r="X503" s="122">
        <f>X447</f>
        <v>1884000</v>
      </c>
      <c r="Y503" s="123"/>
    </row>
    <row r="504" spans="1:25" s="78" customFormat="1" ht="18">
      <c r="A504" s="29"/>
      <c r="B504" s="106"/>
      <c r="C504" s="37"/>
      <c r="D504" s="107"/>
      <c r="E504" s="41"/>
      <c r="F504" s="45"/>
      <c r="G504" s="41"/>
      <c r="H504" s="33"/>
      <c r="I504" s="41"/>
      <c r="J504" s="41"/>
      <c r="K504" s="33"/>
      <c r="L504" s="41"/>
      <c r="M504" s="41"/>
      <c r="N504" s="33"/>
      <c r="O504" s="41"/>
      <c r="P504" s="41"/>
      <c r="Q504" s="33"/>
      <c r="R504" s="41"/>
      <c r="S504" s="41"/>
      <c r="T504" s="33"/>
      <c r="U504" s="41"/>
      <c r="V504" s="41"/>
      <c r="W504" s="33"/>
      <c r="X504" s="33"/>
      <c r="Y504" s="32"/>
    </row>
    <row r="505" spans="1:25" s="124" customFormat="1" ht="18">
      <c r="A505" s="24" t="s">
        <v>598</v>
      </c>
      <c r="B505" s="155"/>
      <c r="C505" s="156"/>
      <c r="D505" s="119" t="s">
        <v>577</v>
      </c>
      <c r="E505" s="155"/>
      <c r="F505" s="156"/>
      <c r="G505" s="155"/>
      <c r="H505" s="122">
        <f>H507+H508+H509+H510+H511+H512</f>
        <v>11280698</v>
      </c>
      <c r="I505" s="122" t="e">
        <f>I507+I508+I509+I510+I511+I512</f>
        <v>#REF!</v>
      </c>
      <c r="J505" s="122">
        <f>J507+J508+J509+J510+J511+J512</f>
        <v>1484659</v>
      </c>
      <c r="K505" s="122">
        <f>K508+K509+K510+K511+K512+K507</f>
        <v>2453239</v>
      </c>
      <c r="L505" s="122">
        <f aca="true" t="shared" si="94" ref="L505:T505">L508+L509+L510+L511+L512+L507</f>
        <v>213457</v>
      </c>
      <c r="M505" s="122">
        <f t="shared" si="94"/>
        <v>2144211</v>
      </c>
      <c r="N505" s="122">
        <f t="shared" si="94"/>
        <v>1327616</v>
      </c>
      <c r="O505" s="122" t="e">
        <f t="shared" si="94"/>
        <v>#VALUE!</v>
      </c>
      <c r="P505" s="122">
        <f t="shared" si="94"/>
        <v>394934</v>
      </c>
      <c r="Q505" s="122">
        <f t="shared" si="94"/>
        <v>2483086</v>
      </c>
      <c r="R505" s="122">
        <f t="shared" si="94"/>
        <v>394934</v>
      </c>
      <c r="S505" s="122">
        <f t="shared" si="94"/>
        <v>394934</v>
      </c>
      <c r="T505" s="122">
        <f t="shared" si="94"/>
        <v>836764</v>
      </c>
      <c r="U505" s="122" t="e">
        <f>U506+U508+U509+U510+U511+U512</f>
        <v>#REF!</v>
      </c>
      <c r="V505" s="122" t="e">
        <f>V506+V508+V509+V510+V511+V512</f>
        <v>#REF!</v>
      </c>
      <c r="W505" s="122">
        <f>W506+W508+W509+W510+W511+W512</f>
        <v>178716</v>
      </c>
      <c r="X505" s="122">
        <f>K505+N505+Q505+T505</f>
        <v>7100705</v>
      </c>
      <c r="Y505" s="123" t="s">
        <v>621</v>
      </c>
    </row>
    <row r="506" spans="1:25" s="177" customFormat="1" ht="18.75" hidden="1">
      <c r="A506" s="24" t="s">
        <v>3</v>
      </c>
      <c r="B506" s="169" t="s">
        <v>422</v>
      </c>
      <c r="C506" s="175"/>
      <c r="D506" s="174" t="s">
        <v>578</v>
      </c>
      <c r="E506" s="56"/>
      <c r="F506" s="176"/>
      <c r="G506" s="56">
        <v>674734</v>
      </c>
      <c r="H506" s="56">
        <f>X506</f>
        <v>0</v>
      </c>
      <c r="I506" s="56"/>
      <c r="J506" s="56"/>
      <c r="K506" s="56">
        <f>K320</f>
        <v>0</v>
      </c>
      <c r="L506" s="56" t="e">
        <f aca="true" t="shared" si="95" ref="L506:W506">L320</f>
        <v>#REF!</v>
      </c>
      <c r="M506" s="56" t="e">
        <f t="shared" si="95"/>
        <v>#REF!</v>
      </c>
      <c r="N506" s="56">
        <f t="shared" si="95"/>
        <v>0</v>
      </c>
      <c r="O506" s="56" t="e">
        <f t="shared" si="95"/>
        <v>#REF!</v>
      </c>
      <c r="P506" s="56" t="e">
        <f t="shared" si="95"/>
        <v>#REF!</v>
      </c>
      <c r="Q506" s="56">
        <f t="shared" si="95"/>
        <v>0</v>
      </c>
      <c r="R506" s="56" t="e">
        <f t="shared" si="95"/>
        <v>#REF!</v>
      </c>
      <c r="S506" s="56" t="e">
        <f t="shared" si="95"/>
        <v>#REF!</v>
      </c>
      <c r="T506" s="56">
        <f t="shared" si="95"/>
        <v>0</v>
      </c>
      <c r="U506" s="56" t="e">
        <f t="shared" si="95"/>
        <v>#REF!</v>
      </c>
      <c r="V506" s="56" t="e">
        <f t="shared" si="95"/>
        <v>#REF!</v>
      </c>
      <c r="W506" s="56">
        <f t="shared" si="95"/>
        <v>0</v>
      </c>
      <c r="X506" s="56">
        <f>X320</f>
        <v>0</v>
      </c>
      <c r="Y506" s="166"/>
    </row>
    <row r="507" spans="1:25" s="177" customFormat="1" ht="18.75">
      <c r="A507" s="24" t="s">
        <v>3</v>
      </c>
      <c r="B507" s="169" t="s">
        <v>422</v>
      </c>
      <c r="C507" s="175"/>
      <c r="D507" s="174" t="s">
        <v>697</v>
      </c>
      <c r="E507" s="56"/>
      <c r="F507" s="176"/>
      <c r="G507" s="56"/>
      <c r="H507" s="167"/>
      <c r="I507" s="167">
        <f>I324</f>
        <v>0</v>
      </c>
      <c r="J507" s="167"/>
      <c r="K507" s="167">
        <f>K324</f>
        <v>60657</v>
      </c>
      <c r="L507" s="167">
        <f aca="true" t="shared" si="96" ref="L507:T507">L324</f>
        <v>0</v>
      </c>
      <c r="M507" s="167">
        <f t="shared" si="96"/>
        <v>0</v>
      </c>
      <c r="N507" s="167">
        <f t="shared" si="96"/>
        <v>56647</v>
      </c>
      <c r="O507" s="167">
        <f t="shared" si="96"/>
        <v>56647</v>
      </c>
      <c r="P507" s="167">
        <f t="shared" si="96"/>
        <v>56647</v>
      </c>
      <c r="Q507" s="167">
        <f t="shared" si="96"/>
        <v>56647</v>
      </c>
      <c r="R507" s="167">
        <f t="shared" si="96"/>
        <v>56647</v>
      </c>
      <c r="S507" s="167">
        <f t="shared" si="96"/>
        <v>56647</v>
      </c>
      <c r="T507" s="167">
        <f t="shared" si="96"/>
        <v>56647</v>
      </c>
      <c r="U507" s="56"/>
      <c r="V507" s="56"/>
      <c r="W507" s="56"/>
      <c r="X507" s="167">
        <f>X324</f>
        <v>230598</v>
      </c>
      <c r="Y507" s="166"/>
    </row>
    <row r="508" spans="1:25" s="177" customFormat="1" ht="18.75">
      <c r="A508" s="24" t="s">
        <v>4</v>
      </c>
      <c r="B508" s="169" t="s">
        <v>423</v>
      </c>
      <c r="C508" s="175"/>
      <c r="D508" s="174" t="s">
        <v>579</v>
      </c>
      <c r="E508" s="56"/>
      <c r="F508" s="176"/>
      <c r="G508" s="56">
        <v>674734</v>
      </c>
      <c r="H508" s="167">
        <f>H327</f>
        <v>439661</v>
      </c>
      <c r="I508" s="59" t="e">
        <v>#REF!</v>
      </c>
      <c r="J508" s="59">
        <f>J327</f>
        <v>565</v>
      </c>
      <c r="K508" s="167">
        <f>K327</f>
        <v>255574</v>
      </c>
      <c r="L508" s="167">
        <f aca="true" t="shared" si="97" ref="L508:W508">L327</f>
        <v>83492</v>
      </c>
      <c r="M508" s="167">
        <f t="shared" si="97"/>
        <v>393337</v>
      </c>
      <c r="N508" s="167">
        <f t="shared" si="97"/>
        <v>226238</v>
      </c>
      <c r="O508" s="167">
        <f t="shared" si="97"/>
        <v>135384</v>
      </c>
      <c r="P508" s="167">
        <f t="shared" si="97"/>
        <v>135384</v>
      </c>
      <c r="Q508" s="167">
        <f t="shared" si="97"/>
        <v>628436</v>
      </c>
      <c r="R508" s="167">
        <f t="shared" si="97"/>
        <v>135384</v>
      </c>
      <c r="S508" s="167">
        <f t="shared" si="97"/>
        <v>135384</v>
      </c>
      <c r="T508" s="167">
        <f t="shared" si="97"/>
        <v>260384</v>
      </c>
      <c r="U508" s="167">
        <f t="shared" si="97"/>
        <v>0</v>
      </c>
      <c r="V508" s="167">
        <f t="shared" si="97"/>
        <v>0</v>
      </c>
      <c r="W508" s="167">
        <f t="shared" si="97"/>
        <v>0</v>
      </c>
      <c r="X508" s="167">
        <f>X327</f>
        <v>1370632</v>
      </c>
      <c r="Y508" s="166"/>
    </row>
    <row r="509" spans="1:25" s="177" customFormat="1" ht="18.75">
      <c r="A509" s="24" t="s">
        <v>36</v>
      </c>
      <c r="B509" s="169" t="s">
        <v>424</v>
      </c>
      <c r="C509" s="175"/>
      <c r="D509" s="174" t="s">
        <v>580</v>
      </c>
      <c r="E509" s="56"/>
      <c r="F509" s="176"/>
      <c r="G509" s="56">
        <v>2386768</v>
      </c>
      <c r="H509" s="167">
        <f>H337</f>
        <v>4311474</v>
      </c>
      <c r="I509" s="59">
        <v>467866</v>
      </c>
      <c r="J509" s="167">
        <f>J337</f>
        <v>515895</v>
      </c>
      <c r="K509" s="167">
        <f>K337</f>
        <v>703134</v>
      </c>
      <c r="L509" s="167">
        <f aca="true" t="shared" si="98" ref="L509:W509">L337</f>
        <v>59971</v>
      </c>
      <c r="M509" s="167">
        <f t="shared" si="98"/>
        <v>1244855</v>
      </c>
      <c r="N509" s="167">
        <f t="shared" si="98"/>
        <v>259971</v>
      </c>
      <c r="O509" s="167" t="e">
        <f t="shared" si="98"/>
        <v>#VALUE!</v>
      </c>
      <c r="P509" s="167">
        <f t="shared" si="98"/>
        <v>59971</v>
      </c>
      <c r="Q509" s="167">
        <f t="shared" si="98"/>
        <v>1518241</v>
      </c>
      <c r="R509" s="167">
        <f t="shared" si="98"/>
        <v>59971</v>
      </c>
      <c r="S509" s="167">
        <f t="shared" si="98"/>
        <v>59971</v>
      </c>
      <c r="T509" s="167">
        <f t="shared" si="98"/>
        <v>239971</v>
      </c>
      <c r="U509" s="167">
        <f t="shared" si="98"/>
        <v>0</v>
      </c>
      <c r="V509" s="167">
        <f t="shared" si="98"/>
        <v>0</v>
      </c>
      <c r="W509" s="167">
        <f t="shared" si="98"/>
        <v>0</v>
      </c>
      <c r="X509" s="167">
        <f>X337</f>
        <v>2721317</v>
      </c>
      <c r="Y509" s="166"/>
    </row>
    <row r="510" spans="1:25" s="177" customFormat="1" ht="18.75">
      <c r="A510" s="24" t="s">
        <v>37</v>
      </c>
      <c r="B510" s="169" t="s">
        <v>425</v>
      </c>
      <c r="C510" s="175"/>
      <c r="D510" s="174" t="s">
        <v>581</v>
      </c>
      <c r="E510" s="56"/>
      <c r="F510" s="176"/>
      <c r="G510" s="56">
        <v>402905</v>
      </c>
      <c r="H510" s="167">
        <f>H360</f>
        <v>386872</v>
      </c>
      <c r="I510" s="59">
        <v>0</v>
      </c>
      <c r="J510" s="167">
        <f>J360</f>
        <v>16862</v>
      </c>
      <c r="K510" s="167">
        <f>K360</f>
        <v>370011</v>
      </c>
      <c r="L510" s="167">
        <f aca="true" t="shared" si="99" ref="L510:W510">L360</f>
        <v>0</v>
      </c>
      <c r="M510" s="167">
        <f t="shared" si="99"/>
        <v>176764</v>
      </c>
      <c r="N510" s="167">
        <f t="shared" si="99"/>
        <v>0</v>
      </c>
      <c r="O510" s="167" t="e">
        <f t="shared" si="99"/>
        <v>#VALUE!</v>
      </c>
      <c r="P510" s="167">
        <f t="shared" si="99"/>
        <v>0</v>
      </c>
      <c r="Q510" s="167">
        <f t="shared" si="99"/>
        <v>0</v>
      </c>
      <c r="R510" s="167">
        <f t="shared" si="99"/>
        <v>0</v>
      </c>
      <c r="S510" s="167">
        <f t="shared" si="99"/>
        <v>0</v>
      </c>
      <c r="T510" s="167">
        <f t="shared" si="99"/>
        <v>0</v>
      </c>
      <c r="U510" s="167">
        <f t="shared" si="99"/>
        <v>0</v>
      </c>
      <c r="V510" s="167">
        <f t="shared" si="99"/>
        <v>0</v>
      </c>
      <c r="W510" s="167">
        <f t="shared" si="99"/>
        <v>0</v>
      </c>
      <c r="X510" s="167">
        <f>X360</f>
        <v>370011</v>
      </c>
      <c r="Y510" s="166"/>
    </row>
    <row r="511" spans="1:25" s="177" customFormat="1" ht="18.75">
      <c r="A511" s="24" t="s">
        <v>38</v>
      </c>
      <c r="B511" s="169" t="s">
        <v>426</v>
      </c>
      <c r="C511" s="175"/>
      <c r="D511" s="174" t="s">
        <v>582</v>
      </c>
      <c r="E511" s="56"/>
      <c r="F511" s="176"/>
      <c r="G511" s="56">
        <v>1431124</v>
      </c>
      <c r="H511" s="167">
        <f>H370</f>
        <v>1503571</v>
      </c>
      <c r="I511" s="59">
        <v>193167</v>
      </c>
      <c r="J511" s="167">
        <f>J370</f>
        <v>513497</v>
      </c>
      <c r="K511" s="167">
        <f>K370</f>
        <v>575075</v>
      </c>
      <c r="L511" s="167">
        <f aca="true" t="shared" si="100" ref="L511:W511">L370</f>
        <v>0</v>
      </c>
      <c r="M511" s="167">
        <f t="shared" si="100"/>
        <v>259261</v>
      </c>
      <c r="N511" s="167">
        <f t="shared" si="100"/>
        <v>415000</v>
      </c>
      <c r="O511" s="167" t="e">
        <f t="shared" si="100"/>
        <v>#VALUE!</v>
      </c>
      <c r="P511" s="167">
        <f t="shared" si="100"/>
        <v>0</v>
      </c>
      <c r="Q511" s="167">
        <f t="shared" si="100"/>
        <v>0</v>
      </c>
      <c r="R511" s="167">
        <f t="shared" si="100"/>
        <v>0</v>
      </c>
      <c r="S511" s="167">
        <f t="shared" si="100"/>
        <v>0</v>
      </c>
      <c r="T511" s="167">
        <f t="shared" si="100"/>
        <v>0</v>
      </c>
      <c r="U511" s="167">
        <f t="shared" si="100"/>
        <v>0</v>
      </c>
      <c r="V511" s="167">
        <f t="shared" si="100"/>
        <v>0</v>
      </c>
      <c r="W511" s="167">
        <f t="shared" si="100"/>
        <v>0</v>
      </c>
      <c r="X511" s="167">
        <f>X370</f>
        <v>990075</v>
      </c>
      <c r="Y511" s="166"/>
    </row>
    <row r="512" spans="1:25" s="177" customFormat="1" ht="18.75">
      <c r="A512" s="24" t="s">
        <v>5</v>
      </c>
      <c r="B512" s="169" t="s">
        <v>427</v>
      </c>
      <c r="C512" s="175"/>
      <c r="D512" s="174" t="s">
        <v>583</v>
      </c>
      <c r="E512" s="56"/>
      <c r="F512" s="176"/>
      <c r="G512" s="56">
        <v>0</v>
      </c>
      <c r="H512" s="167">
        <f>H380</f>
        <v>4639120</v>
      </c>
      <c r="I512" s="59">
        <v>0</v>
      </c>
      <c r="J512" s="59">
        <f>J380</f>
        <v>437840</v>
      </c>
      <c r="K512" s="167">
        <f>K380</f>
        <v>488788</v>
      </c>
      <c r="L512" s="167">
        <f aca="true" t="shared" si="101" ref="L512:X512">L380</f>
        <v>69994</v>
      </c>
      <c r="M512" s="167">
        <f t="shared" si="101"/>
        <v>69994</v>
      </c>
      <c r="N512" s="167">
        <f t="shared" si="101"/>
        <v>369760</v>
      </c>
      <c r="O512" s="167">
        <f t="shared" si="101"/>
        <v>142932</v>
      </c>
      <c r="P512" s="167">
        <f t="shared" si="101"/>
        <v>142932</v>
      </c>
      <c r="Q512" s="167">
        <f t="shared" si="101"/>
        <v>279762</v>
      </c>
      <c r="R512" s="167">
        <f t="shared" si="101"/>
        <v>142932</v>
      </c>
      <c r="S512" s="167">
        <f t="shared" si="101"/>
        <v>142932</v>
      </c>
      <c r="T512" s="167">
        <f t="shared" si="101"/>
        <v>279762</v>
      </c>
      <c r="U512" s="167">
        <f t="shared" si="101"/>
        <v>112538</v>
      </c>
      <c r="V512" s="167">
        <f t="shared" si="101"/>
        <v>112538</v>
      </c>
      <c r="W512" s="167">
        <f t="shared" si="101"/>
        <v>178716</v>
      </c>
      <c r="X512" s="167">
        <f t="shared" si="101"/>
        <v>1418072</v>
      </c>
      <c r="Y512" s="166"/>
    </row>
    <row r="513" spans="1:25" s="78" customFormat="1" ht="18">
      <c r="A513" s="29"/>
      <c r="B513" s="106"/>
      <c r="C513" s="37"/>
      <c r="D513" s="107"/>
      <c r="E513" s="41"/>
      <c r="F513" s="45"/>
      <c r="G513" s="41"/>
      <c r="H513" s="33"/>
      <c r="I513" s="41"/>
      <c r="J513" s="41"/>
      <c r="K513" s="33"/>
      <c r="L513" s="41"/>
      <c r="M513" s="41"/>
      <c r="N513" s="33"/>
      <c r="O513" s="41"/>
      <c r="P513" s="41"/>
      <c r="Q513" s="33"/>
      <c r="R513" s="41"/>
      <c r="S513" s="41"/>
      <c r="T513" s="33"/>
      <c r="U513" s="41"/>
      <c r="V513" s="41"/>
      <c r="W513" s="33"/>
      <c r="X513" s="33"/>
      <c r="Y513" s="32"/>
    </row>
    <row r="514" spans="1:25" s="124" customFormat="1" ht="18">
      <c r="A514" s="24" t="s">
        <v>696</v>
      </c>
      <c r="B514" s="155"/>
      <c r="C514" s="156"/>
      <c r="D514" s="119" t="s">
        <v>584</v>
      </c>
      <c r="E514" s="155"/>
      <c r="F514" s="156"/>
      <c r="G514" s="155"/>
      <c r="H514" s="122"/>
      <c r="I514" s="155"/>
      <c r="J514" s="122">
        <f>J515+J516+J517+J518+J520</f>
        <v>74060</v>
      </c>
      <c r="K514" s="122">
        <f>K515+K516+K517+K518+K520</f>
        <v>466201</v>
      </c>
      <c r="L514" s="122">
        <f aca="true" t="shared" si="102" ref="L514:W514">L515+L516+L517+L518+L520</f>
        <v>244026</v>
      </c>
      <c r="M514" s="122">
        <f t="shared" si="102"/>
        <v>244026</v>
      </c>
      <c r="N514" s="122">
        <f t="shared" si="102"/>
        <v>853567</v>
      </c>
      <c r="O514" s="122">
        <f t="shared" si="102"/>
        <v>293376</v>
      </c>
      <c r="P514" s="122">
        <f t="shared" si="102"/>
        <v>293376</v>
      </c>
      <c r="Q514" s="122">
        <f t="shared" si="102"/>
        <v>1838435</v>
      </c>
      <c r="R514" s="122">
        <f t="shared" si="102"/>
        <v>293376</v>
      </c>
      <c r="S514" s="122">
        <f t="shared" si="102"/>
        <v>293376</v>
      </c>
      <c r="T514" s="122">
        <f t="shared" si="102"/>
        <v>288106</v>
      </c>
      <c r="U514" s="122">
        <f t="shared" si="102"/>
        <v>107350</v>
      </c>
      <c r="V514" s="122">
        <f t="shared" si="102"/>
        <v>107350</v>
      </c>
      <c r="W514" s="122">
        <f t="shared" si="102"/>
        <v>111350</v>
      </c>
      <c r="X514" s="122">
        <f>K514+N514+Q514+T514</f>
        <v>3446309</v>
      </c>
      <c r="Y514" s="123"/>
    </row>
    <row r="515" spans="1:25" s="177" customFormat="1" ht="18.75">
      <c r="A515" s="24" t="s">
        <v>3</v>
      </c>
      <c r="B515" s="169" t="s">
        <v>428</v>
      </c>
      <c r="C515" s="175"/>
      <c r="D515" s="174" t="s">
        <v>585</v>
      </c>
      <c r="E515" s="56"/>
      <c r="F515" s="176"/>
      <c r="G515" s="56">
        <v>0</v>
      </c>
      <c r="H515" s="167"/>
      <c r="I515" s="59">
        <v>0</v>
      </c>
      <c r="J515" s="167">
        <f>J412</f>
        <v>74060</v>
      </c>
      <c r="K515" s="167">
        <f>K412</f>
        <v>237845</v>
      </c>
      <c r="L515" s="167">
        <f aca="true" t="shared" si="103" ref="L515:W515">L412</f>
        <v>149270</v>
      </c>
      <c r="M515" s="167">
        <f t="shared" si="103"/>
        <v>149270</v>
      </c>
      <c r="N515" s="167">
        <f t="shared" si="103"/>
        <v>237845</v>
      </c>
      <c r="O515" s="167">
        <f t="shared" si="103"/>
        <v>149270</v>
      </c>
      <c r="P515" s="167">
        <f t="shared" si="103"/>
        <v>149270</v>
      </c>
      <c r="Q515" s="167">
        <f t="shared" si="103"/>
        <v>1670329</v>
      </c>
      <c r="R515" s="167">
        <f t="shared" si="103"/>
        <v>149270</v>
      </c>
      <c r="S515" s="167">
        <f t="shared" si="103"/>
        <v>149270</v>
      </c>
      <c r="T515" s="167">
        <f t="shared" si="103"/>
        <v>140000</v>
      </c>
      <c r="U515" s="167">
        <f t="shared" si="103"/>
        <v>0</v>
      </c>
      <c r="V515" s="167">
        <f t="shared" si="103"/>
        <v>0</v>
      </c>
      <c r="W515" s="167">
        <f t="shared" si="103"/>
        <v>0</v>
      </c>
      <c r="X515" s="167">
        <f>X412</f>
        <v>2286019</v>
      </c>
      <c r="Y515" s="166"/>
    </row>
    <row r="516" spans="1:25" s="177" customFormat="1" ht="18.75">
      <c r="A516" s="24" t="s">
        <v>4</v>
      </c>
      <c r="B516" s="169" t="s">
        <v>429</v>
      </c>
      <c r="C516" s="175"/>
      <c r="D516" s="174" t="s">
        <v>586</v>
      </c>
      <c r="E516" s="56"/>
      <c r="F516" s="176"/>
      <c r="G516" s="56">
        <v>0</v>
      </c>
      <c r="H516" s="167"/>
      <c r="I516" s="59">
        <v>0</v>
      </c>
      <c r="J516" s="59"/>
      <c r="K516" s="167">
        <f>K422</f>
        <v>66756</v>
      </c>
      <c r="L516" s="167">
        <f aca="true" t="shared" si="104" ref="L516:W516">L422</f>
        <v>56756</v>
      </c>
      <c r="M516" s="167">
        <f t="shared" si="104"/>
        <v>56756</v>
      </c>
      <c r="N516" s="167">
        <f t="shared" si="104"/>
        <v>69372</v>
      </c>
      <c r="O516" s="167">
        <f t="shared" si="104"/>
        <v>56756</v>
      </c>
      <c r="P516" s="167">
        <f t="shared" si="104"/>
        <v>56756</v>
      </c>
      <c r="Q516" s="167">
        <f t="shared" si="104"/>
        <v>74756</v>
      </c>
      <c r="R516" s="167">
        <f t="shared" si="104"/>
        <v>56756</v>
      </c>
      <c r="S516" s="167">
        <f t="shared" si="104"/>
        <v>56756</v>
      </c>
      <c r="T516" s="167">
        <f t="shared" si="104"/>
        <v>56756</v>
      </c>
      <c r="U516" s="167">
        <f t="shared" si="104"/>
        <v>20000</v>
      </c>
      <c r="V516" s="167">
        <f t="shared" si="104"/>
        <v>20000</v>
      </c>
      <c r="W516" s="167">
        <f t="shared" si="104"/>
        <v>20000</v>
      </c>
      <c r="X516" s="167">
        <f>X422</f>
        <v>267640</v>
      </c>
      <c r="Y516" s="166"/>
    </row>
    <row r="517" spans="1:25" s="177" customFormat="1" ht="18.75">
      <c r="A517" s="24" t="s">
        <v>36</v>
      </c>
      <c r="B517" s="169" t="s">
        <v>430</v>
      </c>
      <c r="C517" s="175"/>
      <c r="D517" s="174" t="s">
        <v>587</v>
      </c>
      <c r="E517" s="56"/>
      <c r="F517" s="176"/>
      <c r="G517" s="56">
        <v>0</v>
      </c>
      <c r="H517" s="167"/>
      <c r="I517" s="59">
        <v>0</v>
      </c>
      <c r="J517" s="59"/>
      <c r="K517" s="167">
        <f>K433</f>
        <v>71600</v>
      </c>
      <c r="L517" s="167">
        <f aca="true" t="shared" si="105" ref="L517:W517">L433</f>
        <v>38000</v>
      </c>
      <c r="M517" s="167">
        <f t="shared" si="105"/>
        <v>38000</v>
      </c>
      <c r="N517" s="167">
        <f t="shared" si="105"/>
        <v>67600</v>
      </c>
      <c r="O517" s="167">
        <f t="shared" si="105"/>
        <v>58600</v>
      </c>
      <c r="P517" s="167">
        <f t="shared" si="105"/>
        <v>58600</v>
      </c>
      <c r="Q517" s="167">
        <f t="shared" si="105"/>
        <v>64600</v>
      </c>
      <c r="R517" s="167">
        <f t="shared" si="105"/>
        <v>58600</v>
      </c>
      <c r="S517" s="167">
        <f t="shared" si="105"/>
        <v>58600</v>
      </c>
      <c r="T517" s="167">
        <f t="shared" si="105"/>
        <v>62600</v>
      </c>
      <c r="U517" s="167">
        <f t="shared" si="105"/>
        <v>58600</v>
      </c>
      <c r="V517" s="167">
        <f t="shared" si="105"/>
        <v>58600</v>
      </c>
      <c r="W517" s="167">
        <f t="shared" si="105"/>
        <v>62600</v>
      </c>
      <c r="X517" s="167">
        <f>X433</f>
        <v>266400</v>
      </c>
      <c r="Y517" s="166"/>
    </row>
    <row r="518" spans="1:25" s="177" customFormat="1" ht="18.75">
      <c r="A518" s="24" t="s">
        <v>37</v>
      </c>
      <c r="B518" s="169" t="s">
        <v>396</v>
      </c>
      <c r="C518" s="175"/>
      <c r="D518" s="174" t="s">
        <v>588</v>
      </c>
      <c r="E518" s="56"/>
      <c r="F518" s="176"/>
      <c r="G518" s="56">
        <v>0</v>
      </c>
      <c r="H518" s="167"/>
      <c r="I518" s="59">
        <v>0</v>
      </c>
      <c r="J518" s="59"/>
      <c r="K518" s="167">
        <f>K442</f>
        <v>80000</v>
      </c>
      <c r="L518" s="167">
        <f aca="true" t="shared" si="106" ref="L518:W518">L442</f>
        <v>0</v>
      </c>
      <c r="M518" s="167">
        <f t="shared" si="106"/>
        <v>0</v>
      </c>
      <c r="N518" s="167">
        <f t="shared" si="106"/>
        <v>28750</v>
      </c>
      <c r="O518" s="167">
        <f t="shared" si="106"/>
        <v>28750</v>
      </c>
      <c r="P518" s="167">
        <f t="shared" si="106"/>
        <v>28750</v>
      </c>
      <c r="Q518" s="167">
        <f t="shared" si="106"/>
        <v>28750</v>
      </c>
      <c r="R518" s="167">
        <f t="shared" si="106"/>
        <v>28750</v>
      </c>
      <c r="S518" s="167">
        <f t="shared" si="106"/>
        <v>28750</v>
      </c>
      <c r="T518" s="167">
        <f t="shared" si="106"/>
        <v>28750</v>
      </c>
      <c r="U518" s="167">
        <f t="shared" si="106"/>
        <v>28750</v>
      </c>
      <c r="V518" s="167">
        <f t="shared" si="106"/>
        <v>28750</v>
      </c>
      <c r="W518" s="167">
        <f t="shared" si="106"/>
        <v>28750</v>
      </c>
      <c r="X518" s="167">
        <f>X442</f>
        <v>166250</v>
      </c>
      <c r="Y518" s="166"/>
    </row>
    <row r="519" spans="1:25" s="178" customFormat="1" ht="18.75">
      <c r="A519" s="180"/>
      <c r="C519" s="12"/>
      <c r="D519" s="181" t="s">
        <v>589</v>
      </c>
      <c r="F519" s="12"/>
      <c r="H519" s="167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67"/>
      <c r="Y519" s="12"/>
    </row>
    <row r="520" spans="1:28" s="177" customFormat="1" ht="18.75">
      <c r="A520" s="24" t="s">
        <v>38</v>
      </c>
      <c r="B520" s="169" t="s">
        <v>432</v>
      </c>
      <c r="C520" s="175"/>
      <c r="D520" s="174" t="s">
        <v>590</v>
      </c>
      <c r="E520" s="56"/>
      <c r="F520" s="176"/>
      <c r="G520" s="56">
        <v>0</v>
      </c>
      <c r="H520" s="167"/>
      <c r="I520" s="59">
        <v>0</v>
      </c>
      <c r="J520" s="167"/>
      <c r="K520" s="167">
        <f>K455</f>
        <v>10000</v>
      </c>
      <c r="L520" s="167">
        <f aca="true" t="shared" si="107" ref="L520:W520">L455</f>
        <v>0</v>
      </c>
      <c r="M520" s="167">
        <f t="shared" si="107"/>
        <v>0</v>
      </c>
      <c r="N520" s="167">
        <f t="shared" si="107"/>
        <v>450000</v>
      </c>
      <c r="O520" s="167">
        <f t="shared" si="107"/>
        <v>0</v>
      </c>
      <c r="P520" s="167">
        <f t="shared" si="107"/>
        <v>0</v>
      </c>
      <c r="Q520" s="167">
        <f t="shared" si="107"/>
        <v>0</v>
      </c>
      <c r="R520" s="167">
        <f t="shared" si="107"/>
        <v>0</v>
      </c>
      <c r="S520" s="167">
        <f t="shared" si="107"/>
        <v>0</v>
      </c>
      <c r="T520" s="167">
        <f t="shared" si="107"/>
        <v>0</v>
      </c>
      <c r="U520" s="167">
        <f t="shared" si="107"/>
        <v>0</v>
      </c>
      <c r="V520" s="167">
        <f t="shared" si="107"/>
        <v>0</v>
      </c>
      <c r="W520" s="167">
        <f t="shared" si="107"/>
        <v>0</v>
      </c>
      <c r="X520" s="167">
        <f>X455</f>
        <v>460000</v>
      </c>
      <c r="Y520" s="166"/>
      <c r="Z520" s="165">
        <v>0</v>
      </c>
      <c r="AA520" s="166">
        <v>460000</v>
      </c>
      <c r="AB520" s="177" t="s">
        <v>49</v>
      </c>
    </row>
    <row r="522" spans="1:25" s="124" customFormat="1" ht="18">
      <c r="A522" s="161"/>
      <c r="C522" s="161"/>
      <c r="D522" s="119" t="s">
        <v>23</v>
      </c>
      <c r="F522" s="161"/>
      <c r="H522" s="122">
        <f>H485+H487+H491+H497+H503+H505+H514</f>
        <v>11280698</v>
      </c>
      <c r="I522" s="122" t="e">
        <f>I485+I487+I491+I497+I503+I505+I514</f>
        <v>#REF!</v>
      </c>
      <c r="J522" s="122">
        <f>J485+J487+J491+J497+J503+J505+J514</f>
        <v>1558719</v>
      </c>
      <c r="K522" s="122">
        <f>K485+K487+K491+K497+K503+K505+K514+K489</f>
        <v>7290108</v>
      </c>
      <c r="L522" s="122" t="e">
        <f aca="true" t="shared" si="108" ref="L522:T522">L485+L487+L491+L497+L503+L505+L514+L489</f>
        <v>#VALUE!</v>
      </c>
      <c r="M522" s="122" t="e">
        <f t="shared" si="108"/>
        <v>#VALUE!</v>
      </c>
      <c r="N522" s="122">
        <f t="shared" si="108"/>
        <v>6736513</v>
      </c>
      <c r="O522" s="122" t="e">
        <f t="shared" si="108"/>
        <v>#REF!</v>
      </c>
      <c r="P522" s="122" t="e">
        <f t="shared" si="108"/>
        <v>#REF!</v>
      </c>
      <c r="Q522" s="122">
        <f t="shared" si="108"/>
        <v>8243321</v>
      </c>
      <c r="R522" s="122" t="e">
        <f t="shared" si="108"/>
        <v>#REF!</v>
      </c>
      <c r="S522" s="122" t="e">
        <f t="shared" si="108"/>
        <v>#REF!</v>
      </c>
      <c r="T522" s="122">
        <f t="shared" si="108"/>
        <v>4600770</v>
      </c>
      <c r="U522" s="122" t="e">
        <f>U485+U487+U491+U497+U503+U505+U514</f>
        <v>#REF!</v>
      </c>
      <c r="V522" s="122" t="e">
        <f>V485+V487+V491+V497+V503+V505+V514</f>
        <v>#REF!</v>
      </c>
      <c r="W522" s="122">
        <f>W485+W487+W491+W497+W503+W505+W514</f>
        <v>3644366</v>
      </c>
      <c r="X522" s="122">
        <f>K522+N522+Q522+T522</f>
        <v>26870712</v>
      </c>
      <c r="Y522" s="123"/>
    </row>
  </sheetData>
  <mergeCells count="1">
    <mergeCell ref="A1:K1"/>
  </mergeCells>
  <printOptions/>
  <pageMargins left="0.2755905511811024" right="0.2755905511811024" top="0.4724409448818898" bottom="0.3937007874015748" header="0" footer="0"/>
  <pageSetup fitToHeight="2" fitToWidth="2" horizontalDpi="300" verticalDpi="300" orientation="landscape" paperSize="9" scale="42" r:id="rId1"/>
  <headerFooter alignWithMargins="0">
    <oddFooter>&amp;R&amp;P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TKRISTL</dc:creator>
  <cp:keywords/>
  <dc:description/>
  <cp:lastModifiedBy>MESTNA UPRAVA</cp:lastModifiedBy>
  <cp:lastPrinted>2001-10-29T15:36:35Z</cp:lastPrinted>
  <dcterms:created xsi:type="dcterms:W3CDTF">1998-05-27T11:14:42Z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