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1328" windowHeight="7248" activeTab="0"/>
  </bookViews>
  <sheets>
    <sheet name="Letna dinamika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<sst xmlns="http://schemas.openxmlformats.org/spreadsheetml/2006/main" count="70" uniqueCount="27">
  <si>
    <t>PRILOGA 1</t>
  </si>
  <si>
    <t>POKRAJINSKI MUZEJ MARIBOR</t>
  </si>
  <si>
    <t>OBNOVA IN ADAPTACIJA MARIBORSKEGA GRADU</t>
  </si>
  <si>
    <t>INVESTICIJSKI PROGRAM</t>
  </si>
  <si>
    <t>PREDVIDENA DINAMIKA INVESTIRANJA</t>
  </si>
  <si>
    <t>FINANČNA KONSTRUKCIJA PO STALNIH CENAH IZ OKTOBRA 2002</t>
  </si>
  <si>
    <t>( VKLJUČNO Z 20% DAVKOM NA DODANO VREDNOST )</t>
  </si>
  <si>
    <t>INVESTICIJSKA POSTAVKA</t>
  </si>
  <si>
    <t>SKUPAJ</t>
  </si>
  <si>
    <t>DO 2001</t>
  </si>
  <si>
    <t>INVESTICIJSKA IN PROJEKTNA DOKUMENTACIJA</t>
  </si>
  <si>
    <t>KOMUNALNI PRISPEVKI, STROŠKI SOGLASIJ IN DRUGI SPREMLJAJOČI STROŠKI</t>
  </si>
  <si>
    <t>SVETOVALNI INŽENIRING</t>
  </si>
  <si>
    <t>PROJEKTANTSKI NADZOR</t>
  </si>
  <si>
    <t>GRADBENA, OBRTNIŠKA IN INSTALACIJSKA DELA</t>
  </si>
  <si>
    <t>RESTAVRATORSKA DELA</t>
  </si>
  <si>
    <t>NOTRANJA OPREMA</t>
  </si>
  <si>
    <t>INVESTICIJA  -  SKUPAJ</t>
  </si>
  <si>
    <t>SPECIFIKACIJA OCENJENIH INVESTICIJSKIH STROŠKOV PO FAZAH</t>
  </si>
  <si>
    <t>DO 2002</t>
  </si>
  <si>
    <t>PRVA FAZA</t>
  </si>
  <si>
    <t>DRUGA FAZA</t>
  </si>
  <si>
    <t>TRETJA FAZA</t>
  </si>
  <si>
    <t>PRILOGA 2</t>
  </si>
  <si>
    <t>FINANČNA KONSTRUKCIJA PO TEKOČIH CENAH</t>
  </si>
  <si>
    <t>NAČRTOVANA RAST CEN</t>
  </si>
  <si>
    <t>V OBDOBJU IZVAJANJA INVESTICIJE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</si>
</sst>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_ ;\-#,##0\ "/>
    <numFmt numFmtId="165" formatCode="#,##0.0"/>
    <numFmt numFmtId="166" formatCode="0.0%"/>
    <numFmt numFmtId="167" formatCode="#,##0.00_ ;\-#,##0.00\ "/>
    <numFmt numFmtId="168" formatCode="#,##0.0_ ;\-#,##0.0\ "/>
    <numFmt numFmtId="169" formatCode="#,##0.000_ ;\-#,##0.000\ "/>
    <numFmt numFmtId="170" formatCode="0.00000%"/>
    <numFmt numFmtId="171" formatCode="#,##0.00000000_ ;\-#,##0.00000000\ "/>
    <numFmt numFmtId="172" formatCode="0.00000000%"/>
    <numFmt numFmtId="173" formatCode="0.00000000"/>
    <numFmt numFmtId="174" formatCode="0.000000%"/>
    <numFmt numFmtId="175" formatCode="0.00_ ;\-0.00\ "/>
  </numFmts>
  <fonts count="10">
    <font>
      <sz val="10"/>
      <name val="Arial CE"/>
      <family val="0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sz val="11"/>
      <name val="Arial"/>
      <family val="2"/>
    </font>
    <font>
      <sz val="12.5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15">
      <alignment/>
      <protection/>
    </xf>
    <xf numFmtId="0" fontId="3" fillId="2" borderId="1" xfId="15" applyFont="1" applyFill="1" applyBorder="1" applyAlignment="1">
      <alignment horizontal="centerContinuous"/>
      <protection/>
    </xf>
    <xf numFmtId="0" fontId="3" fillId="2" borderId="2" xfId="15" applyFont="1" applyFill="1" applyBorder="1" applyAlignment="1">
      <alignment horizontal="centerContinuous"/>
      <protection/>
    </xf>
    <xf numFmtId="0" fontId="2" fillId="2" borderId="3" xfId="15" applyFont="1" applyFill="1" applyBorder="1" applyAlignment="1">
      <alignment horizontal="centerContinuous"/>
      <protection/>
    </xf>
    <xf numFmtId="0" fontId="4" fillId="2" borderId="4" xfId="15" applyFont="1" applyFill="1" applyBorder="1" applyAlignment="1">
      <alignment horizontal="centerContinuous" vertical="top"/>
      <protection/>
    </xf>
    <xf numFmtId="0" fontId="4" fillId="2" borderId="5" xfId="15" applyFont="1" applyFill="1" applyBorder="1" applyAlignment="1">
      <alignment horizontal="centerContinuous" vertical="top"/>
      <protection/>
    </xf>
    <xf numFmtId="0" fontId="4" fillId="2" borderId="6" xfId="15" applyFont="1" applyFill="1" applyBorder="1" applyAlignment="1">
      <alignment horizontal="centerContinuous" vertical="top"/>
      <protection/>
    </xf>
    <xf numFmtId="0" fontId="5" fillId="3" borderId="7" xfId="15" applyFont="1" applyFill="1" applyBorder="1" applyAlignment="1">
      <alignment horizontal="centerContinuous"/>
      <protection/>
    </xf>
    <xf numFmtId="0" fontId="5" fillId="3" borderId="2" xfId="15" applyFont="1" applyFill="1" applyBorder="1" applyAlignment="1">
      <alignment horizontal="centerContinuous"/>
      <protection/>
    </xf>
    <xf numFmtId="0" fontId="5" fillId="3" borderId="3" xfId="15" applyFont="1" applyFill="1" applyBorder="1" applyAlignment="1">
      <alignment horizontal="centerContinuous"/>
      <protection/>
    </xf>
    <xf numFmtId="0" fontId="2" fillId="3" borderId="8" xfId="15" applyFont="1" applyFill="1" applyBorder="1" applyAlignment="1">
      <alignment horizontal="centerContinuous"/>
      <protection/>
    </xf>
    <xf numFmtId="0" fontId="2" fillId="3" borderId="0" xfId="15" applyFont="1" applyFill="1" applyBorder="1" applyAlignment="1">
      <alignment horizontal="centerContinuous"/>
      <protection/>
    </xf>
    <xf numFmtId="0" fontId="2" fillId="3" borderId="9" xfId="15" applyFont="1" applyFill="1" applyBorder="1" applyAlignment="1">
      <alignment horizontal="centerContinuous"/>
      <protection/>
    </xf>
    <xf numFmtId="0" fontId="6" fillId="3" borderId="10" xfId="15" applyFont="1" applyFill="1" applyBorder="1" applyAlignment="1">
      <alignment horizontal="centerContinuous" vertical="top"/>
      <protection/>
    </xf>
    <xf numFmtId="0" fontId="6" fillId="3" borderId="5" xfId="15" applyFont="1" applyFill="1" applyBorder="1" applyAlignment="1">
      <alignment horizontal="centerContinuous" vertical="top"/>
      <protection/>
    </xf>
    <xf numFmtId="0" fontId="6" fillId="3" borderId="6" xfId="15" applyFont="1" applyFill="1" applyBorder="1" applyAlignment="1">
      <alignment horizontal="centerContinuous" vertical="top"/>
      <protection/>
    </xf>
    <xf numFmtId="0" fontId="2" fillId="0" borderId="11" xfId="15" applyFont="1" applyBorder="1" applyAlignment="1">
      <alignment horizontal="centerContinuous" vertical="center"/>
      <protection/>
    </xf>
    <xf numFmtId="0" fontId="2" fillId="0" borderId="12" xfId="15" applyFont="1" applyBorder="1" applyAlignment="1">
      <alignment horizontal="centerContinuous" vertical="center"/>
      <protection/>
    </xf>
    <xf numFmtId="0" fontId="2" fillId="0" borderId="13" xfId="15" applyFont="1" applyBorder="1" applyAlignment="1">
      <alignment horizontal="centerContinuous" vertical="center"/>
      <protection/>
    </xf>
    <xf numFmtId="0" fontId="2" fillId="0" borderId="0" xfId="15" applyFont="1">
      <alignment/>
      <protection/>
    </xf>
    <xf numFmtId="0" fontId="1" fillId="0" borderId="5" xfId="15" applyBorder="1">
      <alignment/>
      <protection/>
    </xf>
    <xf numFmtId="0" fontId="7" fillId="0" borderId="14" xfId="15" applyFont="1" applyBorder="1" applyAlignment="1">
      <alignment horizontal="center" vertical="center"/>
      <protection/>
    </xf>
    <xf numFmtId="0" fontId="7" fillId="0" borderId="15" xfId="15" applyFont="1" applyBorder="1" applyAlignment="1">
      <alignment horizontal="center" vertical="center"/>
      <protection/>
    </xf>
    <xf numFmtId="0" fontId="7" fillId="0" borderId="16" xfId="15" applyFont="1" applyBorder="1" applyAlignment="1">
      <alignment horizontal="center" vertical="center"/>
      <protection/>
    </xf>
    <xf numFmtId="0" fontId="6" fillId="0" borderId="17" xfId="15" applyFont="1" applyBorder="1" applyAlignment="1">
      <alignment horizontal="center" vertical="center"/>
      <protection/>
    </xf>
    <xf numFmtId="0" fontId="1" fillId="0" borderId="18" xfId="15" applyFont="1" applyBorder="1" applyAlignment="1">
      <alignment horizontal="left" vertical="center" indent="1"/>
      <protection/>
    </xf>
    <xf numFmtId="0" fontId="1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vertical="center"/>
      <protection/>
    </xf>
    <xf numFmtId="0" fontId="1" fillId="0" borderId="13" xfId="15" applyFont="1" applyBorder="1" applyAlignment="1">
      <alignment vertical="center"/>
      <protection/>
    </xf>
    <xf numFmtId="164" fontId="2" fillId="0" borderId="19" xfId="15" applyNumberFormat="1" applyFont="1" applyFill="1" applyBorder="1" applyAlignment="1">
      <alignment vertical="center"/>
      <protection/>
    </xf>
    <xf numFmtId="164" fontId="2" fillId="0" borderId="20" xfId="15" applyNumberFormat="1" applyFont="1" applyFill="1" applyBorder="1" applyAlignment="1">
      <alignment vertical="center"/>
      <protection/>
    </xf>
    <xf numFmtId="164" fontId="2" fillId="0" borderId="21" xfId="15" applyNumberFormat="1" applyFont="1" applyFill="1" applyBorder="1" applyAlignment="1">
      <alignment vertical="center"/>
      <protection/>
    </xf>
    <xf numFmtId="0" fontId="2" fillId="0" borderId="0" xfId="15" applyFont="1">
      <alignment/>
      <protection/>
    </xf>
    <xf numFmtId="164" fontId="7" fillId="3" borderId="22" xfId="15" applyNumberFormat="1" applyFont="1" applyFill="1" applyBorder="1" applyAlignment="1">
      <alignment vertical="center"/>
      <protection/>
    </xf>
    <xf numFmtId="0" fontId="1" fillId="0" borderId="23" xfId="15" applyFont="1" applyBorder="1" applyAlignment="1">
      <alignment vertical="center"/>
      <protection/>
    </xf>
    <xf numFmtId="0" fontId="2" fillId="0" borderId="23" xfId="15" applyFont="1" applyBorder="1" applyAlignment="1">
      <alignment vertical="center"/>
      <protection/>
    </xf>
    <xf numFmtId="0" fontId="1" fillId="0" borderId="24" xfId="15" applyFont="1" applyBorder="1" applyAlignment="1">
      <alignment vertical="center"/>
      <protection/>
    </xf>
    <xf numFmtId="164" fontId="2" fillId="0" borderId="17" xfId="15" applyNumberFormat="1" applyFont="1" applyFill="1" applyBorder="1" applyAlignment="1">
      <alignment vertical="center"/>
      <protection/>
    </xf>
    <xf numFmtId="164" fontId="2" fillId="0" borderId="25" xfId="15" applyNumberFormat="1" applyFont="1" applyFill="1" applyBorder="1" applyAlignment="1">
      <alignment vertical="center"/>
      <protection/>
    </xf>
    <xf numFmtId="164" fontId="2" fillId="0" borderId="26" xfId="15" applyNumberFormat="1" applyFont="1" applyFill="1" applyBorder="1" applyAlignment="1">
      <alignment vertical="center"/>
      <protection/>
    </xf>
    <xf numFmtId="0" fontId="1" fillId="0" borderId="18" xfId="15" applyBorder="1" applyAlignment="1">
      <alignment horizontal="left" vertical="center" indent="1"/>
      <protection/>
    </xf>
    <xf numFmtId="0" fontId="1" fillId="0" borderId="23" xfId="15" applyBorder="1" applyAlignment="1">
      <alignment vertical="center"/>
      <protection/>
    </xf>
    <xf numFmtId="0" fontId="1" fillId="0" borderId="24" xfId="15" applyBorder="1" applyAlignment="1">
      <alignment vertical="center"/>
      <protection/>
    </xf>
    <xf numFmtId="164" fontId="2" fillId="4" borderId="27" xfId="15" applyNumberFormat="1" applyFont="1" applyFill="1" applyBorder="1" applyAlignment="1">
      <alignment vertical="center"/>
      <protection/>
    </xf>
    <xf numFmtId="164" fontId="2" fillId="4" borderId="28" xfId="15" applyNumberFormat="1" applyFont="1" applyFill="1" applyBorder="1" applyAlignment="1">
      <alignment vertical="center"/>
      <protection/>
    </xf>
    <xf numFmtId="164" fontId="2" fillId="4" borderId="29" xfId="15" applyNumberFormat="1" applyFont="1" applyFill="1" applyBorder="1" applyAlignment="1">
      <alignment vertical="center"/>
      <protection/>
    </xf>
    <xf numFmtId="164" fontId="2" fillId="4" borderId="30" xfId="15" applyNumberFormat="1" applyFont="1" applyFill="1" applyBorder="1" applyAlignment="1">
      <alignment vertical="center"/>
      <protection/>
    </xf>
    <xf numFmtId="0" fontId="6" fillId="0" borderId="14" xfId="15" applyFont="1" applyBorder="1" applyAlignment="1">
      <alignment horizontal="center" vertical="center"/>
      <protection/>
    </xf>
    <xf numFmtId="0" fontId="1" fillId="0" borderId="31" xfId="15" applyBorder="1" applyAlignment="1">
      <alignment horizontal="left" vertical="center" indent="1"/>
      <protection/>
    </xf>
    <xf numFmtId="0" fontId="1" fillId="0" borderId="32" xfId="15" applyBorder="1" applyAlignment="1">
      <alignment vertical="center"/>
      <protection/>
    </xf>
    <xf numFmtId="0" fontId="1" fillId="0" borderId="33" xfId="15" applyBorder="1" applyAlignment="1">
      <alignment vertical="center"/>
      <protection/>
    </xf>
    <xf numFmtId="164" fontId="2" fillId="4" borderId="4" xfId="15" applyNumberFormat="1" applyFont="1" applyFill="1" applyBorder="1" applyAlignment="1">
      <alignment vertical="center"/>
      <protection/>
    </xf>
    <xf numFmtId="164" fontId="2" fillId="4" borderId="34" xfId="15" applyNumberFormat="1" applyFont="1" applyFill="1" applyBorder="1" applyAlignment="1">
      <alignment vertical="center"/>
      <protection/>
    </xf>
    <xf numFmtId="164" fontId="2" fillId="0" borderId="15" xfId="15" applyNumberFormat="1" applyFont="1" applyFill="1" applyBorder="1" applyAlignment="1">
      <alignment vertical="center"/>
      <protection/>
    </xf>
    <xf numFmtId="164" fontId="2" fillId="0" borderId="16" xfId="15" applyNumberFormat="1" applyFont="1" applyFill="1" applyBorder="1" applyAlignment="1">
      <alignment vertical="center"/>
      <protection/>
    </xf>
    <xf numFmtId="164" fontId="7" fillId="3" borderId="35" xfId="15" applyNumberFormat="1" applyFont="1" applyFill="1" applyBorder="1" applyAlignment="1">
      <alignment vertical="center"/>
      <protection/>
    </xf>
    <xf numFmtId="0" fontId="7" fillId="3" borderId="36" xfId="15" applyFont="1" applyFill="1" applyBorder="1" applyAlignment="1">
      <alignment horizontal="centerContinuous" vertical="center"/>
      <protection/>
    </xf>
    <xf numFmtId="0" fontId="7" fillId="3" borderId="37" xfId="15" applyFont="1" applyFill="1" applyBorder="1" applyAlignment="1">
      <alignment horizontal="centerContinuous" vertical="center"/>
      <protection/>
    </xf>
    <xf numFmtId="0" fontId="7" fillId="3" borderId="38" xfId="15" applyFont="1" applyFill="1" applyBorder="1" applyAlignment="1">
      <alignment horizontal="center" vertical="center"/>
      <protection/>
    </xf>
    <xf numFmtId="164" fontId="4" fillId="3" borderId="39" xfId="15" applyNumberFormat="1" applyFont="1" applyFill="1" applyBorder="1" applyAlignment="1">
      <alignment vertical="center"/>
      <protection/>
    </xf>
    <xf numFmtId="164" fontId="4" fillId="3" borderId="40" xfId="15" applyNumberFormat="1" applyFont="1" applyFill="1" applyBorder="1" applyAlignment="1">
      <alignment vertical="center"/>
      <protection/>
    </xf>
    <xf numFmtId="164" fontId="4" fillId="3" borderId="41" xfId="15" applyNumberFormat="1" applyFont="1" applyFill="1" applyBorder="1" applyAlignment="1">
      <alignment vertical="center"/>
      <protection/>
    </xf>
    <xf numFmtId="0" fontId="7" fillId="0" borderId="0" xfId="15" applyFont="1">
      <alignment/>
      <protection/>
    </xf>
    <xf numFmtId="164" fontId="8" fillId="5" borderId="42" xfId="15" applyNumberFormat="1" applyFont="1" applyFill="1" applyBorder="1" applyAlignment="1">
      <alignment vertical="center"/>
      <protection/>
    </xf>
    <xf numFmtId="164" fontId="1" fillId="0" borderId="0" xfId="15" applyNumberFormat="1">
      <alignment/>
      <protection/>
    </xf>
    <xf numFmtId="0" fontId="6" fillId="0" borderId="36" xfId="15" applyFont="1" applyBorder="1" applyAlignment="1">
      <alignment horizontal="centerContinuous" vertical="center"/>
      <protection/>
    </xf>
    <xf numFmtId="0" fontId="6" fillId="0" borderId="37" xfId="15" applyFont="1" applyBorder="1" applyAlignment="1">
      <alignment horizontal="centerContinuous" vertical="center"/>
      <protection/>
    </xf>
    <xf numFmtId="0" fontId="6" fillId="0" borderId="38" xfId="15" applyFont="1" applyBorder="1" applyAlignment="1">
      <alignment horizontal="centerContinuous" vertical="center"/>
      <protection/>
    </xf>
    <xf numFmtId="0" fontId="7" fillId="0" borderId="39" xfId="15" applyFont="1" applyBorder="1" applyAlignment="1">
      <alignment horizontal="center" vertical="center"/>
      <protection/>
    </xf>
    <xf numFmtId="0" fontId="7" fillId="0" borderId="40" xfId="15" applyFont="1" applyBorder="1" applyAlignment="1">
      <alignment horizontal="center" vertical="center"/>
      <protection/>
    </xf>
    <xf numFmtId="0" fontId="7" fillId="0" borderId="41" xfId="15" applyFont="1" applyBorder="1" applyAlignment="1">
      <alignment horizontal="center" vertical="center"/>
      <protection/>
    </xf>
    <xf numFmtId="0" fontId="7" fillId="0" borderId="43" xfId="15" applyFont="1" applyBorder="1" applyAlignment="1">
      <alignment horizontal="center" vertical="center"/>
      <protection/>
    </xf>
    <xf numFmtId="0" fontId="6" fillId="0" borderId="44" xfId="15" applyFont="1" applyBorder="1" applyAlignment="1">
      <alignment horizontal="center"/>
      <protection/>
    </xf>
    <xf numFmtId="0" fontId="1" fillId="0" borderId="7" xfId="15" applyBorder="1" applyAlignment="1">
      <alignment horizontal="left" indent="1"/>
      <protection/>
    </xf>
    <xf numFmtId="0" fontId="1" fillId="0" borderId="2" xfId="15" applyBorder="1" applyAlignment="1">
      <alignment/>
      <protection/>
    </xf>
    <xf numFmtId="0" fontId="1" fillId="0" borderId="45" xfId="15" applyBorder="1" applyAlignment="1">
      <alignment/>
      <protection/>
    </xf>
    <xf numFmtId="0" fontId="1" fillId="0" borderId="7" xfId="15" applyBorder="1" applyAlignment="1">
      <alignment horizontal="centerContinuous"/>
      <protection/>
    </xf>
    <xf numFmtId="0" fontId="1" fillId="0" borderId="2" xfId="15" applyBorder="1" applyAlignment="1">
      <alignment horizontal="centerContinuous"/>
      <protection/>
    </xf>
    <xf numFmtId="0" fontId="1" fillId="0" borderId="3" xfId="15" applyBorder="1" applyAlignment="1">
      <alignment horizontal="centerContinuous"/>
      <protection/>
    </xf>
    <xf numFmtId="0" fontId="1" fillId="4" borderId="1" xfId="15" applyFill="1" applyBorder="1" applyAlignment="1">
      <alignment/>
      <protection/>
    </xf>
    <xf numFmtId="0" fontId="1" fillId="4" borderId="45" xfId="15" applyFill="1" applyBorder="1" applyAlignment="1">
      <alignment/>
      <protection/>
    </xf>
    <xf numFmtId="164" fontId="2" fillId="0" borderId="46" xfId="15" applyNumberFormat="1" applyFont="1" applyBorder="1" applyAlignment="1">
      <alignment/>
      <protection/>
    </xf>
    <xf numFmtId="164" fontId="2" fillId="0" borderId="47" xfId="15" applyNumberFormat="1" applyFont="1" applyBorder="1" applyAlignment="1">
      <alignment/>
      <protection/>
    </xf>
    <xf numFmtId="164" fontId="7" fillId="0" borderId="48" xfId="15" applyNumberFormat="1" applyFont="1" applyBorder="1" applyAlignment="1">
      <alignment/>
      <protection/>
    </xf>
    <xf numFmtId="0" fontId="1" fillId="0" borderId="49" xfId="15" applyBorder="1">
      <alignment/>
      <protection/>
    </xf>
    <xf numFmtId="0" fontId="1" fillId="0" borderId="8" xfId="15" applyBorder="1">
      <alignment/>
      <protection/>
    </xf>
    <xf numFmtId="0" fontId="1" fillId="0" borderId="0" xfId="15" applyBorder="1">
      <alignment/>
      <protection/>
    </xf>
    <xf numFmtId="0" fontId="1" fillId="0" borderId="30" xfId="15" applyBorder="1">
      <alignment/>
      <protection/>
    </xf>
    <xf numFmtId="0" fontId="1" fillId="0" borderId="8" xfId="15" applyBorder="1" applyAlignment="1">
      <alignment horizontal="centerContinuous" vertical="center"/>
      <protection/>
    </xf>
    <xf numFmtId="0" fontId="1" fillId="0" borderId="0" xfId="15" applyBorder="1" applyAlignment="1">
      <alignment horizontal="centerContinuous"/>
      <protection/>
    </xf>
    <xf numFmtId="0" fontId="1" fillId="0" borderId="0" xfId="15" applyBorder="1" applyAlignment="1">
      <alignment horizontal="centerContinuous" vertical="center"/>
      <protection/>
    </xf>
    <xf numFmtId="0" fontId="1" fillId="0" borderId="9" xfId="15" applyBorder="1" applyAlignment="1">
      <alignment horizontal="centerContinuous" vertical="center"/>
      <protection/>
    </xf>
    <xf numFmtId="0" fontId="1" fillId="4" borderId="29" xfId="15" applyFill="1" applyBorder="1">
      <alignment/>
      <protection/>
    </xf>
    <xf numFmtId="0" fontId="1" fillId="4" borderId="30" xfId="15" applyFill="1" applyBorder="1">
      <alignment/>
      <protection/>
    </xf>
    <xf numFmtId="164" fontId="2" fillId="0" borderId="50" xfId="15" applyNumberFormat="1" applyFont="1" applyBorder="1">
      <alignment/>
      <protection/>
    </xf>
    <xf numFmtId="164" fontId="2" fillId="0" borderId="51" xfId="15" applyNumberFormat="1" applyFont="1" applyBorder="1">
      <alignment/>
      <protection/>
    </xf>
    <xf numFmtId="164" fontId="7" fillId="0" borderId="52" xfId="15" applyNumberFormat="1" applyFont="1" applyBorder="1">
      <alignment/>
      <protection/>
    </xf>
    <xf numFmtId="0" fontId="1" fillId="0" borderId="53" xfId="15" applyBorder="1" applyAlignment="1">
      <alignment horizontal="centerContinuous" vertical="top"/>
      <protection/>
    </xf>
    <xf numFmtId="0" fontId="1" fillId="0" borderId="54" xfId="15" applyBorder="1" applyAlignment="1">
      <alignment horizontal="centerContinuous"/>
      <protection/>
    </xf>
    <xf numFmtId="0" fontId="1" fillId="0" borderId="54" xfId="15" applyBorder="1" applyAlignment="1">
      <alignment horizontal="centerContinuous" vertical="top"/>
      <protection/>
    </xf>
    <xf numFmtId="0" fontId="1" fillId="0" borderId="55" xfId="15" applyBorder="1" applyAlignment="1">
      <alignment horizontal="centerContinuous" vertical="top"/>
      <protection/>
    </xf>
    <xf numFmtId="0" fontId="1" fillId="4" borderId="29" xfId="15" applyFill="1" applyBorder="1" applyAlignment="1">
      <alignment vertical="top"/>
      <protection/>
    </xf>
    <xf numFmtId="0" fontId="1" fillId="4" borderId="30" xfId="15" applyFill="1" applyBorder="1" applyAlignment="1">
      <alignment vertical="top"/>
      <protection/>
    </xf>
    <xf numFmtId="164" fontId="2" fillId="0" borderId="56" xfId="15" applyNumberFormat="1" applyFont="1" applyBorder="1" applyAlignment="1">
      <alignment vertical="top"/>
      <protection/>
    </xf>
    <xf numFmtId="164" fontId="2" fillId="0" borderId="57" xfId="15" applyNumberFormat="1" applyFont="1" applyBorder="1" applyAlignment="1">
      <alignment vertical="top"/>
      <protection/>
    </xf>
    <xf numFmtId="164" fontId="7" fillId="0" borderId="58" xfId="15" applyNumberFormat="1" applyFont="1" applyBorder="1" applyAlignment="1">
      <alignment vertical="top"/>
      <protection/>
    </xf>
    <xf numFmtId="0" fontId="1" fillId="0" borderId="59" xfId="15" applyBorder="1">
      <alignment/>
      <protection/>
    </xf>
    <xf numFmtId="0" fontId="1" fillId="0" borderId="53" xfId="15" applyBorder="1">
      <alignment/>
      <protection/>
    </xf>
    <xf numFmtId="0" fontId="1" fillId="0" borderId="54" xfId="15" applyBorder="1">
      <alignment/>
      <protection/>
    </xf>
    <xf numFmtId="0" fontId="1" fillId="0" borderId="60" xfId="15" applyBorder="1">
      <alignment/>
      <protection/>
    </xf>
    <xf numFmtId="0" fontId="1" fillId="3" borderId="18" xfId="15" applyFill="1" applyBorder="1" applyAlignment="1">
      <alignment horizontal="centerContinuous" vertical="center"/>
      <protection/>
    </xf>
    <xf numFmtId="0" fontId="1" fillId="3" borderId="23" xfId="15" applyFill="1" applyBorder="1" applyAlignment="1">
      <alignment horizontal="centerContinuous"/>
      <protection/>
    </xf>
    <xf numFmtId="0" fontId="1" fillId="3" borderId="23" xfId="15" applyFill="1" applyBorder="1" applyAlignment="1">
      <alignment horizontal="centerContinuous" vertical="center"/>
      <protection/>
    </xf>
    <xf numFmtId="0" fontId="1" fillId="3" borderId="24" xfId="15" applyFill="1" applyBorder="1" applyAlignment="1">
      <alignment horizontal="centerContinuous" vertical="center"/>
      <protection/>
    </xf>
    <xf numFmtId="164" fontId="7" fillId="3" borderId="25" xfId="15" applyNumberFormat="1" applyFont="1" applyFill="1" applyBorder="1" applyAlignment="1">
      <alignment vertical="center"/>
      <protection/>
    </xf>
    <xf numFmtId="164" fontId="7" fillId="3" borderId="26" xfId="15" applyNumberFormat="1" applyFont="1" applyFill="1" applyBorder="1" applyAlignment="1">
      <alignment vertical="center"/>
      <protection/>
    </xf>
    <xf numFmtId="0" fontId="1" fillId="0" borderId="0" xfId="15" applyAlignment="1">
      <alignment vertical="center"/>
      <protection/>
    </xf>
    <xf numFmtId="0" fontId="1" fillId="0" borderId="61" xfId="15" applyBorder="1" applyAlignment="1">
      <alignment vertical="center"/>
      <protection/>
    </xf>
    <xf numFmtId="0" fontId="6" fillId="0" borderId="62" xfId="15" applyFont="1" applyBorder="1" applyAlignment="1">
      <alignment horizontal="center"/>
      <protection/>
    </xf>
    <xf numFmtId="0" fontId="1" fillId="0" borderId="63" xfId="15" applyBorder="1" applyAlignment="1">
      <alignment horizontal="left" indent="1"/>
      <protection/>
    </xf>
    <xf numFmtId="0" fontId="1" fillId="0" borderId="64" xfId="15" applyBorder="1" applyAlignment="1">
      <alignment/>
      <protection/>
    </xf>
    <xf numFmtId="0" fontId="1" fillId="0" borderId="28" xfId="15" applyBorder="1" applyAlignment="1">
      <alignment/>
      <protection/>
    </xf>
    <xf numFmtId="0" fontId="1" fillId="0" borderId="63" xfId="15" applyBorder="1" applyAlignment="1">
      <alignment horizontal="centerContinuous"/>
      <protection/>
    </xf>
    <xf numFmtId="0" fontId="1" fillId="0" borderId="64" xfId="15" applyBorder="1" applyAlignment="1">
      <alignment horizontal="centerContinuous"/>
      <protection/>
    </xf>
    <xf numFmtId="0" fontId="1" fillId="0" borderId="65" xfId="15" applyBorder="1" applyAlignment="1">
      <alignment horizontal="centerContinuous"/>
      <protection/>
    </xf>
    <xf numFmtId="0" fontId="1" fillId="4" borderId="29" xfId="15" applyFill="1" applyBorder="1" applyAlignment="1">
      <alignment/>
      <protection/>
    </xf>
    <xf numFmtId="0" fontId="1" fillId="4" borderId="30" xfId="15" applyFill="1" applyBorder="1" applyAlignment="1">
      <alignment/>
      <protection/>
    </xf>
    <xf numFmtId="164" fontId="2" fillId="0" borderId="66" xfId="15" applyNumberFormat="1" applyFont="1" applyBorder="1" applyAlignment="1">
      <alignment/>
      <protection/>
    </xf>
    <xf numFmtId="164" fontId="2" fillId="0" borderId="67" xfId="15" applyNumberFormat="1" applyFont="1" applyBorder="1" applyAlignment="1">
      <alignment/>
      <protection/>
    </xf>
    <xf numFmtId="164" fontId="7" fillId="0" borderId="68" xfId="15" applyNumberFormat="1" applyFont="1" applyBorder="1" applyAlignment="1">
      <alignment/>
      <protection/>
    </xf>
    <xf numFmtId="0" fontId="1" fillId="0" borderId="69" xfId="15" applyBorder="1">
      <alignment/>
      <protection/>
    </xf>
    <xf numFmtId="0" fontId="1" fillId="0" borderId="10" xfId="15" applyBorder="1">
      <alignment/>
      <protection/>
    </xf>
    <xf numFmtId="0" fontId="1" fillId="0" borderId="34" xfId="15" applyBorder="1">
      <alignment/>
      <protection/>
    </xf>
    <xf numFmtId="0" fontId="1" fillId="3" borderId="31" xfId="15" applyFill="1" applyBorder="1" applyAlignment="1">
      <alignment horizontal="centerContinuous" vertical="center"/>
      <protection/>
    </xf>
    <xf numFmtId="0" fontId="1" fillId="3" borderId="32" xfId="15" applyFill="1" applyBorder="1" applyAlignment="1">
      <alignment horizontal="centerContinuous"/>
      <protection/>
    </xf>
    <xf numFmtId="0" fontId="1" fillId="3" borderId="32" xfId="15" applyFill="1" applyBorder="1" applyAlignment="1">
      <alignment horizontal="centerContinuous" vertical="center"/>
      <protection/>
    </xf>
    <xf numFmtId="0" fontId="1" fillId="3" borderId="33" xfId="15" applyFill="1" applyBorder="1" applyAlignment="1">
      <alignment horizontal="centerContinuous" vertical="center"/>
      <protection/>
    </xf>
    <xf numFmtId="0" fontId="1" fillId="4" borderId="4" xfId="15" applyFill="1" applyBorder="1">
      <alignment/>
      <protection/>
    </xf>
    <xf numFmtId="0" fontId="1" fillId="4" borderId="34" xfId="15" applyFill="1" applyBorder="1">
      <alignment/>
      <protection/>
    </xf>
    <xf numFmtId="164" fontId="2" fillId="3" borderId="15" xfId="15" applyNumberFormat="1" applyFont="1" applyFill="1" applyBorder="1" applyAlignment="1">
      <alignment vertical="center"/>
      <protection/>
    </xf>
    <xf numFmtId="164" fontId="2" fillId="3" borderId="16" xfId="15" applyNumberFormat="1" applyFont="1" applyFill="1" applyBorder="1" applyAlignment="1">
      <alignment vertical="center"/>
      <protection/>
    </xf>
    <xf numFmtId="0" fontId="6" fillId="3" borderId="53" xfId="15" applyFont="1" applyFill="1" applyBorder="1" applyAlignment="1">
      <alignment horizontal="centerContinuous" vertical="top"/>
      <protection/>
    </xf>
    <xf numFmtId="0" fontId="6" fillId="3" borderId="54" xfId="15" applyFont="1" applyFill="1" applyBorder="1" applyAlignment="1">
      <alignment horizontal="centerContinuous" vertical="top"/>
      <protection/>
    </xf>
    <xf numFmtId="0" fontId="6" fillId="3" borderId="55" xfId="15" applyFont="1" applyFill="1" applyBorder="1" applyAlignment="1">
      <alignment horizontal="centerContinuous" vertical="top"/>
      <protection/>
    </xf>
    <xf numFmtId="0" fontId="6" fillId="3" borderId="27" xfId="15" applyFont="1" applyFill="1" applyBorder="1" applyAlignment="1">
      <alignment horizontal="centerContinuous"/>
      <protection/>
    </xf>
    <xf numFmtId="0" fontId="6" fillId="3" borderId="64" xfId="15" applyFont="1" applyFill="1" applyBorder="1" applyAlignment="1">
      <alignment horizontal="centerContinuous"/>
      <protection/>
    </xf>
    <xf numFmtId="0" fontId="6" fillId="3" borderId="28" xfId="15" applyFont="1" applyFill="1" applyBorder="1" applyAlignment="1">
      <alignment horizontal="centerContinuous"/>
      <protection/>
    </xf>
    <xf numFmtId="0" fontId="2" fillId="3" borderId="66" xfId="15" applyFont="1" applyFill="1" applyBorder="1" applyAlignment="1">
      <alignment horizontal="center" vertical="center"/>
      <protection/>
    </xf>
    <xf numFmtId="0" fontId="2" fillId="3" borderId="67" xfId="15" applyFont="1" applyFill="1" applyBorder="1" applyAlignment="1">
      <alignment horizontal="center" vertical="center"/>
      <protection/>
    </xf>
    <xf numFmtId="0" fontId="6" fillId="3" borderId="4" xfId="15" applyFont="1" applyFill="1" applyBorder="1" applyAlignment="1">
      <alignment horizontal="centerContinuous" vertical="top"/>
      <protection/>
    </xf>
    <xf numFmtId="0" fontId="6" fillId="3" borderId="5" xfId="15" applyFont="1" applyFill="1" applyBorder="1" applyAlignment="1">
      <alignment horizontal="centerContinuous" vertical="top"/>
      <protection/>
    </xf>
    <xf numFmtId="0" fontId="9" fillId="6" borderId="70" xfId="15" applyFont="1" applyFill="1" applyBorder="1" applyAlignment="1">
      <alignment horizontal="center" vertical="center"/>
      <protection/>
    </xf>
    <xf numFmtId="0" fontId="9" fillId="6" borderId="71" xfId="15" applyFont="1" applyFill="1" applyBorder="1" applyAlignment="1">
      <alignment horizontal="center" vertical="center"/>
      <protection/>
    </xf>
    <xf numFmtId="0" fontId="9" fillId="6" borderId="72" xfId="15" applyFont="1" applyFill="1" applyBorder="1" applyAlignment="1">
      <alignment horizontal="center" vertical="center"/>
      <protection/>
    </xf>
    <xf numFmtId="164" fontId="2" fillId="0" borderId="25" xfId="15" applyNumberFormat="1" applyFont="1" applyFill="1" applyBorder="1" applyAlignment="1">
      <alignment vertical="center"/>
      <protection/>
    </xf>
    <xf numFmtId="164" fontId="2" fillId="0" borderId="26" xfId="15" applyNumberFormat="1" applyFont="1" applyFill="1" applyBorder="1" applyAlignment="1">
      <alignment vertical="center"/>
      <protection/>
    </xf>
    <xf numFmtId="164" fontId="2" fillId="0" borderId="15" xfId="15" applyNumberFormat="1" applyFont="1" applyFill="1" applyBorder="1" applyAlignment="1">
      <alignment vertical="center"/>
      <protection/>
    </xf>
    <xf numFmtId="164" fontId="2" fillId="0" borderId="16" xfId="15" applyNumberFormat="1" applyFont="1" applyFill="1" applyBorder="1" applyAlignment="1">
      <alignment vertical="center"/>
      <protection/>
    </xf>
    <xf numFmtId="164" fontId="1" fillId="0" borderId="0" xfId="15" applyNumberFormat="1" applyAlignment="1">
      <alignment vertical="center"/>
      <protection/>
    </xf>
    <xf numFmtId="0" fontId="2" fillId="3" borderId="1" xfId="15" applyFont="1" applyFill="1" applyBorder="1" applyAlignment="1">
      <alignment horizontal="center" vertical="center" wrapText="1"/>
      <protection/>
    </xf>
    <xf numFmtId="0" fontId="2" fillId="3" borderId="2" xfId="15" applyFont="1" applyFill="1" applyBorder="1" applyAlignment="1">
      <alignment horizontal="center" vertical="center" wrapText="1"/>
      <protection/>
    </xf>
    <xf numFmtId="0" fontId="2" fillId="3" borderId="3" xfId="15" applyFont="1" applyFill="1" applyBorder="1" applyAlignment="1">
      <alignment horizontal="center" vertical="center" wrapText="1"/>
      <protection/>
    </xf>
    <xf numFmtId="0" fontId="2" fillId="3" borderId="4" xfId="15" applyFont="1" applyFill="1" applyBorder="1" applyAlignment="1">
      <alignment horizontal="center" vertical="center" wrapText="1"/>
      <protection/>
    </xf>
    <xf numFmtId="0" fontId="2" fillId="3" borderId="5" xfId="15" applyFont="1" applyFill="1" applyBorder="1" applyAlignment="1">
      <alignment horizontal="center" vertical="center" wrapText="1"/>
      <protection/>
    </xf>
    <xf numFmtId="0" fontId="2" fillId="3" borderId="6" xfId="15" applyFont="1" applyFill="1" applyBorder="1" applyAlignment="1">
      <alignment horizontal="center" vertical="center" wrapText="1"/>
      <protection/>
    </xf>
    <xf numFmtId="0" fontId="7" fillId="3" borderId="48" xfId="15" applyFont="1" applyFill="1" applyBorder="1" applyAlignment="1">
      <alignment horizontal="center" vertical="center"/>
      <protection/>
    </xf>
    <xf numFmtId="0" fontId="1" fillId="0" borderId="73" xfId="15" applyBorder="1">
      <alignment/>
      <protection/>
    </xf>
    <xf numFmtId="0" fontId="2" fillId="0" borderId="1" xfId="15" applyFont="1" applyBorder="1" applyAlignment="1">
      <alignment horizontal="center" vertical="center" wrapText="1"/>
      <protection/>
    </xf>
    <xf numFmtId="0" fontId="1" fillId="0" borderId="2" xfId="15" applyBorder="1">
      <alignment/>
      <protection/>
    </xf>
    <xf numFmtId="0" fontId="1" fillId="0" borderId="3" xfId="15" applyBorder="1">
      <alignment/>
      <protection/>
    </xf>
    <xf numFmtId="0" fontId="1" fillId="0" borderId="4" xfId="15" applyBorder="1">
      <alignment/>
      <protection/>
    </xf>
    <xf numFmtId="0" fontId="1" fillId="0" borderId="5" xfId="15" applyBorder="1">
      <alignment/>
      <protection/>
    </xf>
    <xf numFmtId="0" fontId="1" fillId="0" borderId="6" xfId="15" applyBorder="1">
      <alignment/>
      <protection/>
    </xf>
    <xf numFmtId="0" fontId="2" fillId="0" borderId="2" xfId="15" applyFont="1" applyBorder="1" applyAlignment="1">
      <alignment horizontal="center" vertical="center" wrapText="1"/>
      <protection/>
    </xf>
    <xf numFmtId="0" fontId="2" fillId="0" borderId="3" xfId="15" applyFont="1" applyBorder="1" applyAlignment="1">
      <alignment horizontal="center" vertical="center" wrapText="1"/>
      <protection/>
    </xf>
    <xf numFmtId="0" fontId="2" fillId="0" borderId="4" xfId="15" applyFont="1" applyBorder="1" applyAlignment="1">
      <alignment horizontal="center" vertical="center" wrapText="1"/>
      <protection/>
    </xf>
    <xf numFmtId="0" fontId="2" fillId="0" borderId="5" xfId="15" applyFont="1" applyBorder="1" applyAlignment="1">
      <alignment horizontal="center" vertical="center" wrapText="1"/>
      <protection/>
    </xf>
    <xf numFmtId="0" fontId="2" fillId="0" borderId="6" xfId="15" applyFont="1" applyBorder="1" applyAlignment="1">
      <alignment horizontal="center" vertical="center" wrapText="1"/>
      <protection/>
    </xf>
    <xf numFmtId="0" fontId="1" fillId="0" borderId="2" xfId="15" applyBorder="1" applyAlignment="1">
      <alignment horizontal="center" vertical="center" wrapText="1"/>
      <protection/>
    </xf>
    <xf numFmtId="0" fontId="1" fillId="0" borderId="45" xfId="15" applyBorder="1" applyAlignment="1">
      <alignment horizontal="center" vertical="center" wrapText="1"/>
      <protection/>
    </xf>
    <xf numFmtId="0" fontId="1" fillId="0" borderId="29" xfId="15" applyBorder="1" applyAlignment="1">
      <alignment horizontal="center" vertical="center" wrapText="1"/>
      <protection/>
    </xf>
    <xf numFmtId="0" fontId="1" fillId="0" borderId="0" xfId="15" applyAlignment="1">
      <alignment horizontal="center" vertical="center" wrapText="1"/>
      <protection/>
    </xf>
    <xf numFmtId="0" fontId="1" fillId="0" borderId="30" xfId="15" applyBorder="1" applyAlignment="1">
      <alignment horizontal="center" vertical="center" wrapText="1"/>
      <protection/>
    </xf>
    <xf numFmtId="0" fontId="1" fillId="0" borderId="4" xfId="15" applyBorder="1" applyAlignment="1">
      <alignment horizontal="center" vertical="center" wrapText="1"/>
      <protection/>
    </xf>
    <xf numFmtId="0" fontId="1" fillId="0" borderId="5" xfId="15" applyBorder="1" applyAlignment="1">
      <alignment horizontal="center" vertical="center" wrapText="1"/>
      <protection/>
    </xf>
    <xf numFmtId="0" fontId="1" fillId="0" borderId="34" xfId="15" applyBorder="1" applyAlignment="1">
      <alignment horizontal="center" vertical="center" wrapText="1"/>
      <protection/>
    </xf>
    <xf numFmtId="0" fontId="1" fillId="0" borderId="74" xfId="15" applyBorder="1" applyAlignment="1">
      <alignment horizontal="center" vertical="center" wrapText="1"/>
      <protection/>
    </xf>
    <xf numFmtId="0" fontId="1" fillId="0" borderId="54" xfId="15" applyBorder="1" applyAlignment="1">
      <alignment horizontal="center" vertical="center" wrapText="1"/>
      <protection/>
    </xf>
    <xf numFmtId="0" fontId="1" fillId="0" borderId="60" xfId="15" applyBorder="1" applyAlignment="1">
      <alignment horizontal="center" vertical="center" wrapText="1"/>
      <protection/>
    </xf>
  </cellXfs>
  <cellStyles count="7">
    <cellStyle name="Normal" xfId="0"/>
    <cellStyle name="Navadno_Investicijski program - finančna konstrukcija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5"/>
  <sheetViews>
    <sheetView tabSelected="1" zoomScale="90" zoomScaleNormal="90" workbookViewId="0" topLeftCell="S1">
      <selection activeCell="F2" sqref="F2"/>
    </sheetView>
  </sheetViews>
  <sheetFormatPr defaultColWidth="9.00390625" defaultRowHeight="12.75"/>
  <cols>
    <col min="1" max="1" width="1.625" style="1" customWidth="1"/>
    <col min="2" max="2" width="4.625" style="1" customWidth="1"/>
    <col min="3" max="16" width="5.625" style="1" customWidth="1"/>
    <col min="17" max="22" width="19.625" style="1" customWidth="1"/>
    <col min="23" max="23" width="1.625" style="1" customWidth="1"/>
    <col min="24" max="24" width="21.625" style="1" customWidth="1"/>
    <col min="25" max="25" width="1.625" style="1" customWidth="1"/>
    <col min="26" max="16384" width="8.875" style="1" customWidth="1"/>
  </cols>
  <sheetData>
    <row r="1" spans="23:25" ht="9.75" customHeight="1">
      <c r="W1" s="160" t="s">
        <v>0</v>
      </c>
      <c r="X1" s="161"/>
      <c r="Y1" s="162"/>
    </row>
    <row r="2" spans="10:25" ht="34.5" customHeight="1">
      <c r="J2" s="2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W2" s="163"/>
      <c r="X2" s="164"/>
      <c r="Y2" s="165"/>
    </row>
    <row r="3" spans="10:21" ht="34.5" customHeight="1">
      <c r="J3" s="5" t="s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ht="6" customHeight="1"/>
    <row r="5" spans="10:21" ht="27.75" customHeight="1">
      <c r="J5" s="160" t="s">
        <v>3</v>
      </c>
      <c r="K5" s="179"/>
      <c r="L5" s="179"/>
      <c r="M5" s="180"/>
      <c r="N5" s="8" t="s">
        <v>4</v>
      </c>
      <c r="O5" s="9"/>
      <c r="P5" s="9"/>
      <c r="Q5" s="9"/>
      <c r="R5" s="9"/>
      <c r="S5" s="9"/>
      <c r="T5" s="9"/>
      <c r="U5" s="10"/>
    </row>
    <row r="6" spans="10:21" ht="18" customHeight="1">
      <c r="J6" s="181"/>
      <c r="K6" s="182"/>
      <c r="L6" s="182"/>
      <c r="M6" s="183"/>
      <c r="N6" s="11" t="s">
        <v>5</v>
      </c>
      <c r="O6" s="12"/>
      <c r="P6" s="12"/>
      <c r="Q6" s="12"/>
      <c r="R6" s="12"/>
      <c r="S6" s="12"/>
      <c r="T6" s="12"/>
      <c r="U6" s="13"/>
    </row>
    <row r="7" spans="10:21" ht="22.5" customHeight="1">
      <c r="J7" s="184"/>
      <c r="K7" s="185"/>
      <c r="L7" s="185"/>
      <c r="M7" s="186"/>
      <c r="N7" s="14" t="s">
        <v>6</v>
      </c>
      <c r="O7" s="15"/>
      <c r="P7" s="15"/>
      <c r="Q7" s="15"/>
      <c r="R7" s="15"/>
      <c r="S7" s="15"/>
      <c r="T7" s="15"/>
      <c r="U7" s="16"/>
    </row>
    <row r="8" ht="31.5" customHeight="1"/>
    <row r="9" spans="2:24" ht="39.75" customHeight="1">
      <c r="B9" s="168" t="s">
        <v>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/>
      <c r="Q9" s="17" t="s">
        <v>4</v>
      </c>
      <c r="R9" s="18"/>
      <c r="S9" s="18"/>
      <c r="T9" s="18"/>
      <c r="U9" s="18"/>
      <c r="V9" s="19"/>
      <c r="W9" s="20"/>
      <c r="X9" s="166" t="s">
        <v>8</v>
      </c>
    </row>
    <row r="10" spans="2:24" ht="34.5" customHeight="1"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3"/>
      <c r="Q10" s="22" t="s">
        <v>9</v>
      </c>
      <c r="R10" s="23">
        <v>2002</v>
      </c>
      <c r="S10" s="23">
        <v>2003</v>
      </c>
      <c r="T10" s="23">
        <v>2004</v>
      </c>
      <c r="U10" s="23">
        <v>2005</v>
      </c>
      <c r="V10" s="24">
        <v>2006</v>
      </c>
      <c r="X10" s="167"/>
    </row>
    <row r="11" spans="2:24" ht="27.75" customHeight="1">
      <c r="B11" s="25">
        <v>1</v>
      </c>
      <c r="C11" s="26" t="s">
        <v>10</v>
      </c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8"/>
      <c r="O11" s="27"/>
      <c r="P11" s="29"/>
      <c r="Q11" s="30">
        <f>ROUND(21575149,-2)</f>
        <v>21575100</v>
      </c>
      <c r="R11" s="31">
        <f>ROUND(6423675,-2)</f>
        <v>6423700</v>
      </c>
      <c r="S11" s="31">
        <f>ROUND(6492103,-2)</f>
        <v>6492100</v>
      </c>
      <c r="T11" s="31">
        <v>0</v>
      </c>
      <c r="U11" s="31">
        <v>0</v>
      </c>
      <c r="V11" s="32">
        <v>0</v>
      </c>
      <c r="W11" s="33"/>
      <c r="X11" s="34">
        <f aca="true" t="shared" si="0" ref="X11:X17">SUM(Q11:V11)</f>
        <v>34490900</v>
      </c>
    </row>
    <row r="12" spans="2:24" ht="27.75" customHeight="1">
      <c r="B12" s="25">
        <v>2</v>
      </c>
      <c r="C12" s="26" t="s">
        <v>11</v>
      </c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5"/>
      <c r="P12" s="37"/>
      <c r="Q12" s="38">
        <f>ROUND(443751,-2)</f>
        <v>443800</v>
      </c>
      <c r="R12" s="39">
        <v>0</v>
      </c>
      <c r="S12" s="39">
        <f>ROUND(4000000,-2)</f>
        <v>4000000</v>
      </c>
      <c r="T12" s="39">
        <v>0</v>
      </c>
      <c r="U12" s="39">
        <v>0</v>
      </c>
      <c r="V12" s="40">
        <v>0</v>
      </c>
      <c r="W12" s="33"/>
      <c r="X12" s="34">
        <f t="shared" si="0"/>
        <v>4443800</v>
      </c>
    </row>
    <row r="13" spans="2:24" ht="27.75" customHeight="1">
      <c r="B13" s="25">
        <v>3</v>
      </c>
      <c r="C13" s="41" t="s">
        <v>12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44"/>
      <c r="R13" s="45"/>
      <c r="S13" s="39">
        <f>ROUND(8346900,-2)</f>
        <v>8346900</v>
      </c>
      <c r="T13" s="39">
        <f>ROUND(8346900,-2)</f>
        <v>8346900</v>
      </c>
      <c r="U13" s="39">
        <f>ROUND(6564749,-2)</f>
        <v>6564700</v>
      </c>
      <c r="V13" s="40">
        <f>ROUND(4564749,-2)</f>
        <v>4564700</v>
      </c>
      <c r="W13" s="33"/>
      <c r="X13" s="34">
        <f t="shared" si="0"/>
        <v>27823200</v>
      </c>
    </row>
    <row r="14" spans="2:24" ht="27.75" customHeight="1">
      <c r="B14" s="25">
        <v>4</v>
      </c>
      <c r="C14" s="41" t="s">
        <v>13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6"/>
      <c r="R14" s="47"/>
      <c r="S14" s="39">
        <f>ROUND(2782300,-2)</f>
        <v>2782300</v>
      </c>
      <c r="T14" s="39">
        <f>ROUND(2782300,-2)</f>
        <v>2782300</v>
      </c>
      <c r="U14" s="39">
        <f>ROUND(2254916,-2)</f>
        <v>2254900</v>
      </c>
      <c r="V14" s="40">
        <f>ROUND(1454916,-2)</f>
        <v>1454900</v>
      </c>
      <c r="W14" s="33"/>
      <c r="X14" s="34">
        <f t="shared" si="0"/>
        <v>9274400</v>
      </c>
    </row>
    <row r="15" spans="2:24" ht="27.75" customHeight="1">
      <c r="B15" s="25">
        <v>5</v>
      </c>
      <c r="C15" s="41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6"/>
      <c r="R15" s="47"/>
      <c r="S15" s="39">
        <f aca="true" t="shared" si="1" ref="S15:V16">S25</f>
        <v>93522800</v>
      </c>
      <c r="T15" s="39">
        <f t="shared" si="1"/>
        <v>288864900</v>
      </c>
      <c r="U15" s="39">
        <f t="shared" si="1"/>
        <v>298669700</v>
      </c>
      <c r="V15" s="40">
        <f t="shared" si="1"/>
        <v>224002300</v>
      </c>
      <c r="W15" s="33"/>
      <c r="X15" s="34">
        <f t="shared" si="0"/>
        <v>905059700</v>
      </c>
    </row>
    <row r="16" spans="2:24" ht="27.75" customHeight="1">
      <c r="B16" s="25">
        <v>6</v>
      </c>
      <c r="C16" s="41" t="s">
        <v>15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46"/>
      <c r="R16" s="47"/>
      <c r="S16" s="39">
        <f t="shared" si="1"/>
        <v>0</v>
      </c>
      <c r="T16" s="39">
        <f t="shared" si="1"/>
        <v>32363100</v>
      </c>
      <c r="U16" s="39">
        <f t="shared" si="1"/>
        <v>0</v>
      </c>
      <c r="V16" s="40">
        <f t="shared" si="1"/>
        <v>0</v>
      </c>
      <c r="W16" s="33"/>
      <c r="X16" s="34">
        <f t="shared" si="0"/>
        <v>32363100</v>
      </c>
    </row>
    <row r="17" spans="2:24" ht="27.75" customHeight="1">
      <c r="B17" s="48">
        <v>7</v>
      </c>
      <c r="C17" s="49" t="s">
        <v>16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3"/>
      <c r="S17" s="54">
        <f>S30</f>
        <v>0</v>
      </c>
      <c r="T17" s="54">
        <f>T30</f>
        <v>38952600</v>
      </c>
      <c r="U17" s="54">
        <f>U30</f>
        <v>51936800</v>
      </c>
      <c r="V17" s="55">
        <f>V30</f>
        <v>38952600</v>
      </c>
      <c r="W17" s="33"/>
      <c r="X17" s="56">
        <f t="shared" si="0"/>
        <v>129842000</v>
      </c>
    </row>
    <row r="18" ht="7.5" customHeight="1" thickBot="1"/>
    <row r="19" spans="2:24" ht="49.5" customHeight="1" thickBot="1">
      <c r="B19" s="57" t="s">
        <v>17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>
        <f aca="true" t="shared" si="2" ref="Q19:V19">SUM(Q11:Q17)</f>
        <v>22018900</v>
      </c>
      <c r="R19" s="61">
        <f t="shared" si="2"/>
        <v>6423700</v>
      </c>
      <c r="S19" s="61">
        <f t="shared" si="2"/>
        <v>115144100</v>
      </c>
      <c r="T19" s="61">
        <f t="shared" si="2"/>
        <v>371309800</v>
      </c>
      <c r="U19" s="61">
        <f t="shared" si="2"/>
        <v>359426100</v>
      </c>
      <c r="V19" s="62">
        <f t="shared" si="2"/>
        <v>268974500</v>
      </c>
      <c r="W19" s="63"/>
      <c r="X19" s="64">
        <f>SUM(X11:X17)</f>
        <v>1143297100</v>
      </c>
    </row>
    <row r="20" ht="45" customHeight="1">
      <c r="X20" s="65"/>
    </row>
    <row r="21" spans="2:24" ht="45" customHeight="1">
      <c r="B21" s="66" t="s">
        <v>18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69" t="s">
        <v>19</v>
      </c>
      <c r="R21" s="70">
        <v>2002</v>
      </c>
      <c r="S21" s="70">
        <v>2003</v>
      </c>
      <c r="T21" s="70">
        <v>2004</v>
      </c>
      <c r="U21" s="70">
        <v>2005</v>
      </c>
      <c r="V21" s="71">
        <v>2006</v>
      </c>
      <c r="X21" s="72" t="s">
        <v>8</v>
      </c>
    </row>
    <row r="22" spans="2:24" ht="24.75" customHeight="1">
      <c r="B22" s="73">
        <v>5</v>
      </c>
      <c r="C22" s="74" t="s">
        <v>14</v>
      </c>
      <c r="D22" s="75"/>
      <c r="E22" s="75"/>
      <c r="F22" s="75"/>
      <c r="G22" s="75"/>
      <c r="H22" s="75"/>
      <c r="I22" s="75"/>
      <c r="J22" s="75"/>
      <c r="K22" s="75"/>
      <c r="L22" s="76"/>
      <c r="M22" s="77" t="s">
        <v>20</v>
      </c>
      <c r="N22" s="78"/>
      <c r="O22" s="78"/>
      <c r="P22" s="79"/>
      <c r="Q22" s="80"/>
      <c r="R22" s="81"/>
      <c r="S22" s="82">
        <f>ROUND(93522840,-2)</f>
        <v>93522800</v>
      </c>
      <c r="T22" s="82">
        <f>ROUND(187045694,-2)</f>
        <v>187045700</v>
      </c>
      <c r="U22" s="82">
        <v>0</v>
      </c>
      <c r="V22" s="83">
        <v>0</v>
      </c>
      <c r="X22" s="84">
        <f>SUM(S22:V22)</f>
        <v>280568500</v>
      </c>
    </row>
    <row r="23" spans="2:24" ht="15.75" customHeight="1">
      <c r="B23" s="85"/>
      <c r="C23" s="86"/>
      <c r="D23" s="87"/>
      <c r="E23" s="87"/>
      <c r="F23" s="87"/>
      <c r="G23" s="87"/>
      <c r="H23" s="87"/>
      <c r="I23" s="87"/>
      <c r="J23" s="87"/>
      <c r="K23" s="87"/>
      <c r="L23" s="88"/>
      <c r="M23" s="89" t="s">
        <v>21</v>
      </c>
      <c r="N23" s="90"/>
      <c r="O23" s="91"/>
      <c r="P23" s="92"/>
      <c r="Q23" s="93"/>
      <c r="R23" s="94"/>
      <c r="S23" s="95">
        <v>0</v>
      </c>
      <c r="T23" s="95">
        <f>ROUND(101819225,-2)</f>
        <v>101819200</v>
      </c>
      <c r="U23" s="95">
        <f>ROUND(224002298,-2)</f>
        <v>224002300</v>
      </c>
      <c r="V23" s="96">
        <v>0</v>
      </c>
      <c r="X23" s="97">
        <f>SUM(S23:V23)</f>
        <v>325821500</v>
      </c>
    </row>
    <row r="24" spans="2:24" ht="24.75" customHeight="1">
      <c r="B24" s="85"/>
      <c r="C24" s="86"/>
      <c r="L24" s="88"/>
      <c r="M24" s="98" t="s">
        <v>22</v>
      </c>
      <c r="N24" s="99"/>
      <c r="O24" s="100"/>
      <c r="P24" s="101"/>
      <c r="Q24" s="102"/>
      <c r="R24" s="103"/>
      <c r="S24" s="104">
        <v>0</v>
      </c>
      <c r="T24" s="104">
        <v>0</v>
      </c>
      <c r="U24" s="104">
        <f>ROUND(74667432,-2)</f>
        <v>74667400</v>
      </c>
      <c r="V24" s="105">
        <f>ROUND(224002299,-2)</f>
        <v>224002300</v>
      </c>
      <c r="X24" s="106">
        <f>SUM(S24:V24)</f>
        <v>298669700</v>
      </c>
    </row>
    <row r="25" spans="2:24" ht="30" customHeight="1">
      <c r="B25" s="107"/>
      <c r="C25" s="108"/>
      <c r="D25" s="109"/>
      <c r="E25" s="109"/>
      <c r="F25" s="109"/>
      <c r="G25" s="109"/>
      <c r="H25" s="109"/>
      <c r="I25" s="109"/>
      <c r="J25" s="109"/>
      <c r="K25" s="109"/>
      <c r="L25" s="110"/>
      <c r="M25" s="111" t="s">
        <v>8</v>
      </c>
      <c r="N25" s="112"/>
      <c r="O25" s="113"/>
      <c r="P25" s="114"/>
      <c r="Q25" s="93"/>
      <c r="R25" s="94"/>
      <c r="S25" s="115">
        <f>SUM(S22:S24)</f>
        <v>93522800</v>
      </c>
      <c r="T25" s="115">
        <f>SUM(T22:T24)</f>
        <v>288864900</v>
      </c>
      <c r="U25" s="115">
        <f>SUM(U22:U24)</f>
        <v>298669700</v>
      </c>
      <c r="V25" s="116">
        <f>SUM(V22:V24)</f>
        <v>224002300</v>
      </c>
      <c r="W25" s="117"/>
      <c r="X25" s="34">
        <f>SUM(X22:X24)</f>
        <v>905059700</v>
      </c>
    </row>
    <row r="26" spans="2:24" ht="30" customHeight="1">
      <c r="B26" s="25">
        <v>6</v>
      </c>
      <c r="C26" s="41" t="s">
        <v>15</v>
      </c>
      <c r="D26" s="42"/>
      <c r="E26" s="42"/>
      <c r="F26" s="42"/>
      <c r="G26" s="42"/>
      <c r="H26" s="42"/>
      <c r="I26" s="42"/>
      <c r="J26" s="42"/>
      <c r="K26" s="42"/>
      <c r="L26" s="118"/>
      <c r="M26" s="111" t="s">
        <v>20</v>
      </c>
      <c r="N26" s="113"/>
      <c r="O26" s="113"/>
      <c r="P26" s="114"/>
      <c r="Q26" s="93"/>
      <c r="R26" s="94"/>
      <c r="S26" s="115">
        <v>0</v>
      </c>
      <c r="T26" s="115">
        <f>ROUND(32363100,-2)</f>
        <v>32363100</v>
      </c>
      <c r="U26" s="115">
        <v>0</v>
      </c>
      <c r="V26" s="116">
        <v>0</v>
      </c>
      <c r="X26" s="34">
        <f>SUM(S26:V26)</f>
        <v>32363100</v>
      </c>
    </row>
    <row r="27" spans="2:24" ht="24.75" customHeight="1">
      <c r="B27" s="119">
        <v>7</v>
      </c>
      <c r="C27" s="120" t="s">
        <v>16</v>
      </c>
      <c r="D27" s="121"/>
      <c r="E27" s="121"/>
      <c r="F27" s="121"/>
      <c r="G27" s="121"/>
      <c r="H27" s="121"/>
      <c r="I27" s="121"/>
      <c r="J27" s="121"/>
      <c r="K27" s="121"/>
      <c r="L27" s="122"/>
      <c r="M27" s="123" t="s">
        <v>20</v>
      </c>
      <c r="N27" s="124"/>
      <c r="O27" s="124"/>
      <c r="P27" s="125"/>
      <c r="Q27" s="126"/>
      <c r="R27" s="127"/>
      <c r="S27" s="128">
        <v>0</v>
      </c>
      <c r="T27" s="128">
        <f>ROUND(38952618,-2)</f>
        <v>38952600</v>
      </c>
      <c r="U27" s="128">
        <v>0</v>
      </c>
      <c r="V27" s="129">
        <v>0</v>
      </c>
      <c r="X27" s="130">
        <f>SUM(S27:V27)</f>
        <v>38952600</v>
      </c>
    </row>
    <row r="28" spans="2:24" ht="18" customHeight="1">
      <c r="B28" s="85"/>
      <c r="C28" s="86"/>
      <c r="D28" s="87"/>
      <c r="E28" s="87"/>
      <c r="F28" s="87"/>
      <c r="G28" s="87"/>
      <c r="H28" s="87"/>
      <c r="I28" s="87"/>
      <c r="J28" s="87"/>
      <c r="K28" s="87"/>
      <c r="L28" s="88"/>
      <c r="M28" s="89" t="s">
        <v>21</v>
      </c>
      <c r="N28" s="90"/>
      <c r="O28" s="91"/>
      <c r="P28" s="92"/>
      <c r="Q28" s="93"/>
      <c r="R28" s="94"/>
      <c r="S28" s="95">
        <v>0</v>
      </c>
      <c r="T28" s="95">
        <v>0</v>
      </c>
      <c r="U28" s="95">
        <f>ROUND(51936825,-2)</f>
        <v>51936800</v>
      </c>
      <c r="V28" s="96">
        <v>0</v>
      </c>
      <c r="X28" s="97">
        <f>SUM(S28:V28)</f>
        <v>51936800</v>
      </c>
    </row>
    <row r="29" spans="2:24" ht="24.75" customHeight="1">
      <c r="B29" s="85"/>
      <c r="C29" s="86"/>
      <c r="L29" s="88"/>
      <c r="M29" s="98" t="s">
        <v>22</v>
      </c>
      <c r="N29" s="99"/>
      <c r="O29" s="100"/>
      <c r="P29" s="101"/>
      <c r="Q29" s="102"/>
      <c r="R29" s="103"/>
      <c r="S29" s="104">
        <v>0</v>
      </c>
      <c r="T29" s="104">
        <v>0</v>
      </c>
      <c r="U29" s="104">
        <v>0</v>
      </c>
      <c r="V29" s="105">
        <f>ROUND(38952618,-2)</f>
        <v>38952600</v>
      </c>
      <c r="X29" s="106">
        <f>SUM(S29:V29)</f>
        <v>38952600</v>
      </c>
    </row>
    <row r="30" spans="2:24" ht="30" customHeight="1">
      <c r="B30" s="131"/>
      <c r="C30" s="132"/>
      <c r="D30" s="21"/>
      <c r="E30" s="21"/>
      <c r="F30" s="21"/>
      <c r="G30" s="21"/>
      <c r="H30" s="21"/>
      <c r="I30" s="21"/>
      <c r="J30" s="21"/>
      <c r="K30" s="21"/>
      <c r="L30" s="133"/>
      <c r="M30" s="134" t="s">
        <v>8</v>
      </c>
      <c r="N30" s="135"/>
      <c r="O30" s="136"/>
      <c r="P30" s="137"/>
      <c r="Q30" s="138"/>
      <c r="R30" s="139"/>
      <c r="S30" s="140">
        <f>SUM(S27:S29)</f>
        <v>0</v>
      </c>
      <c r="T30" s="140">
        <f>SUM(T27:T29)</f>
        <v>38952600</v>
      </c>
      <c r="U30" s="140">
        <f>SUM(U27:U29)</f>
        <v>51936800</v>
      </c>
      <c r="V30" s="141">
        <f>SUM(V27:V29)</f>
        <v>38952600</v>
      </c>
      <c r="W30" s="117"/>
      <c r="X30" s="56">
        <f>SUM(X27:X29)</f>
        <v>129842000</v>
      </c>
    </row>
    <row r="32" spans="23:25" ht="9.75" customHeight="1">
      <c r="W32" s="160" t="s">
        <v>23</v>
      </c>
      <c r="X32" s="174"/>
      <c r="Y32" s="175"/>
    </row>
    <row r="33" spans="10:25" ht="34.5" customHeight="1">
      <c r="J33" s="2" t="s">
        <v>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  <c r="W33" s="176"/>
      <c r="X33" s="177"/>
      <c r="Y33" s="178"/>
    </row>
    <row r="34" spans="10:21" ht="34.5" customHeight="1">
      <c r="J34" s="5" t="s">
        <v>2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</row>
    <row r="35" ht="6" customHeight="1"/>
    <row r="36" spans="10:21" ht="27.75" customHeight="1">
      <c r="J36" s="160" t="s">
        <v>3</v>
      </c>
      <c r="K36" s="179"/>
      <c r="L36" s="179"/>
      <c r="M36" s="180"/>
      <c r="N36" s="8" t="s">
        <v>4</v>
      </c>
      <c r="O36" s="9"/>
      <c r="P36" s="9"/>
      <c r="Q36" s="9"/>
      <c r="R36" s="9"/>
      <c r="S36" s="9"/>
      <c r="T36" s="9"/>
      <c r="U36" s="10"/>
    </row>
    <row r="37" spans="10:21" ht="18" customHeight="1">
      <c r="J37" s="181"/>
      <c r="K37" s="182"/>
      <c r="L37" s="182"/>
      <c r="M37" s="183"/>
      <c r="N37" s="11" t="s">
        <v>24</v>
      </c>
      <c r="O37" s="12"/>
      <c r="P37" s="12"/>
      <c r="Q37" s="12"/>
      <c r="R37" s="12"/>
      <c r="S37" s="12"/>
      <c r="T37" s="12"/>
      <c r="U37" s="13"/>
    </row>
    <row r="38" spans="10:21" ht="22.5" customHeight="1">
      <c r="J38" s="187"/>
      <c r="K38" s="188"/>
      <c r="L38" s="188"/>
      <c r="M38" s="189"/>
      <c r="N38" s="142" t="s">
        <v>6</v>
      </c>
      <c r="O38" s="143"/>
      <c r="P38" s="143"/>
      <c r="Q38" s="143"/>
      <c r="R38" s="143"/>
      <c r="S38" s="143"/>
      <c r="T38" s="143"/>
      <c r="U38" s="144"/>
    </row>
    <row r="39" spans="10:21" ht="27" customHeight="1" thickBot="1">
      <c r="J39" s="145" t="s">
        <v>25</v>
      </c>
      <c r="K39" s="146"/>
      <c r="L39" s="146"/>
      <c r="M39" s="146"/>
      <c r="N39" s="146"/>
      <c r="O39" s="146"/>
      <c r="P39" s="146"/>
      <c r="Q39" s="147"/>
      <c r="R39" s="148">
        <v>2003</v>
      </c>
      <c r="S39" s="148">
        <v>2004</v>
      </c>
      <c r="T39" s="148">
        <v>2005</v>
      </c>
      <c r="U39" s="149">
        <v>2006</v>
      </c>
    </row>
    <row r="40" spans="10:21" ht="27" customHeight="1" thickBot="1">
      <c r="J40" s="150" t="s">
        <v>26</v>
      </c>
      <c r="K40" s="151"/>
      <c r="L40" s="151"/>
      <c r="M40" s="151"/>
      <c r="N40" s="151"/>
      <c r="O40" s="151"/>
      <c r="P40" s="151"/>
      <c r="Q40" s="151"/>
      <c r="R40" s="152">
        <v>105.1</v>
      </c>
      <c r="S40" s="153">
        <v>104.6</v>
      </c>
      <c r="T40" s="153">
        <v>104.6</v>
      </c>
      <c r="U40" s="154">
        <v>103.6</v>
      </c>
    </row>
    <row r="41" ht="19.5" customHeight="1"/>
    <row r="42" spans="2:24" ht="37.5" customHeight="1">
      <c r="B42" s="168" t="s">
        <v>7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70"/>
      <c r="Q42" s="17" t="s">
        <v>4</v>
      </c>
      <c r="R42" s="18"/>
      <c r="S42" s="18"/>
      <c r="T42" s="18"/>
      <c r="U42" s="18"/>
      <c r="V42" s="19"/>
      <c r="W42" s="20"/>
      <c r="X42" s="166" t="s">
        <v>8</v>
      </c>
    </row>
    <row r="43" spans="2:24" ht="33" customHeight="1"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  <c r="Q43" s="22" t="s">
        <v>9</v>
      </c>
      <c r="R43" s="23">
        <v>2002</v>
      </c>
      <c r="S43" s="23">
        <v>2003</v>
      </c>
      <c r="T43" s="23">
        <v>2004</v>
      </c>
      <c r="U43" s="23">
        <v>2005</v>
      </c>
      <c r="V43" s="24">
        <v>2006</v>
      </c>
      <c r="X43" s="167"/>
    </row>
    <row r="44" spans="2:24" ht="27.75" customHeight="1">
      <c r="B44" s="25">
        <v>1</v>
      </c>
      <c r="C44" s="26" t="s">
        <v>10</v>
      </c>
      <c r="D44" s="27"/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7"/>
      <c r="P44" s="29"/>
      <c r="Q44" s="30">
        <f>ROUND(Q11,-2)</f>
        <v>21575100</v>
      </c>
      <c r="R44" s="31">
        <f>ROUND(R11,-2)</f>
        <v>6423700</v>
      </c>
      <c r="S44" s="31">
        <f>ROUND(S11*R$40/100,-2)</f>
        <v>6823200</v>
      </c>
      <c r="T44" s="31">
        <f>ROUND(T11*R$40/100*S$40/100,-2)</f>
        <v>0</v>
      </c>
      <c r="U44" s="31">
        <f>ROUND(U11*R$40/100*S$40/100*T$40/100,-2)</f>
        <v>0</v>
      </c>
      <c r="V44" s="32">
        <f>ROUND(V11*R$40/100*S$40/100*T$40/100*U$40/100,-2)</f>
        <v>0</v>
      </c>
      <c r="W44" s="33"/>
      <c r="X44" s="34">
        <f aca="true" t="shared" si="3" ref="X44:X50">SUM(Q44:V44)</f>
        <v>34822000</v>
      </c>
    </row>
    <row r="45" spans="2:24" ht="27.75" customHeight="1">
      <c r="B45" s="25">
        <v>2</v>
      </c>
      <c r="C45" s="26" t="s">
        <v>11</v>
      </c>
      <c r="D45" s="35"/>
      <c r="E45" s="35"/>
      <c r="F45" s="35"/>
      <c r="G45" s="35"/>
      <c r="H45" s="35"/>
      <c r="I45" s="35"/>
      <c r="J45" s="35"/>
      <c r="K45" s="35"/>
      <c r="L45" s="36"/>
      <c r="M45" s="36"/>
      <c r="N45" s="36"/>
      <c r="O45" s="35"/>
      <c r="P45" s="37"/>
      <c r="Q45" s="38">
        <f>ROUND(Q12,-2)</f>
        <v>443800</v>
      </c>
      <c r="R45" s="39">
        <f>ROUND(R12,-2)</f>
        <v>0</v>
      </c>
      <c r="S45" s="39">
        <f>ROUND(S12*R$40/100,-2)</f>
        <v>4204000</v>
      </c>
      <c r="T45" s="39">
        <f>ROUND(T12*R$40/100*S$40/100,-2)</f>
        <v>0</v>
      </c>
      <c r="U45" s="39">
        <f>ROUND(U12*R$40/100*S$40/100*T$40/100,-2)</f>
        <v>0</v>
      </c>
      <c r="V45" s="40">
        <f>ROUND(V12*R$40/100*S$40/100*T$40/100*U$40/100,-2)</f>
        <v>0</v>
      </c>
      <c r="W45" s="33"/>
      <c r="X45" s="34">
        <f t="shared" si="3"/>
        <v>4647800</v>
      </c>
    </row>
    <row r="46" spans="2:24" ht="27.75" customHeight="1">
      <c r="B46" s="25">
        <v>3</v>
      </c>
      <c r="C46" s="41" t="s">
        <v>12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44"/>
      <c r="R46" s="45"/>
      <c r="S46" s="39">
        <f>ROUND(S13*R$40/100,-2)</f>
        <v>8772600</v>
      </c>
      <c r="T46" s="39">
        <f>ROUND(T13*R$40/100*S$40/100,-2)</f>
        <v>9176100</v>
      </c>
      <c r="U46" s="39">
        <f>ROUND(U13*R$40/100*S$40/100*T$40/100,-2)</f>
        <v>7548900</v>
      </c>
      <c r="V46" s="40">
        <f>ROUND(V13*R$40/100*S$40/100*T$40/100*U$40/100,-2)</f>
        <v>5438000</v>
      </c>
      <c r="W46" s="33"/>
      <c r="X46" s="34">
        <f t="shared" si="3"/>
        <v>30935600</v>
      </c>
    </row>
    <row r="47" spans="2:24" ht="27.75" customHeight="1">
      <c r="B47" s="25">
        <v>4</v>
      </c>
      <c r="C47" s="41" t="s">
        <v>13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  <c r="Q47" s="46"/>
      <c r="R47" s="47"/>
      <c r="S47" s="39">
        <f>ROUND(S14*R$40/100,-2)</f>
        <v>2924200</v>
      </c>
      <c r="T47" s="39">
        <f>ROUND(T14*R$40/100*S$40/100,-2)</f>
        <v>3058700</v>
      </c>
      <c r="U47" s="39">
        <f>ROUND(U14*R$40/100*S$40/100*T$40/100,-2)</f>
        <v>2592900</v>
      </c>
      <c r="V47" s="40">
        <f>ROUND(V14*R$40/100*S$40/100*T$40/100*U$40/100,-2)</f>
        <v>1733200</v>
      </c>
      <c r="W47" s="33"/>
      <c r="X47" s="34">
        <f t="shared" si="3"/>
        <v>10309000</v>
      </c>
    </row>
    <row r="48" spans="2:24" ht="27.75" customHeight="1">
      <c r="B48" s="25">
        <v>5</v>
      </c>
      <c r="C48" s="41" t="s">
        <v>14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6"/>
      <c r="R48" s="47"/>
      <c r="S48" s="155">
        <f aca="true" t="shared" si="4" ref="S48:V49">S58</f>
        <v>98292500</v>
      </c>
      <c r="T48" s="155">
        <f t="shared" si="4"/>
        <v>317562400</v>
      </c>
      <c r="U48" s="155">
        <f t="shared" si="4"/>
        <v>343445000</v>
      </c>
      <c r="V48" s="156">
        <f t="shared" si="4"/>
        <v>266856800</v>
      </c>
      <c r="W48" s="33"/>
      <c r="X48" s="34">
        <f t="shared" si="3"/>
        <v>1026156700</v>
      </c>
    </row>
    <row r="49" spans="2:24" ht="27.75" customHeight="1">
      <c r="B49" s="25">
        <v>6</v>
      </c>
      <c r="C49" s="41" t="s">
        <v>15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46"/>
      <c r="R49" s="47"/>
      <c r="S49" s="155">
        <f t="shared" si="4"/>
        <v>0</v>
      </c>
      <c r="T49" s="155">
        <f t="shared" si="4"/>
        <v>35578200</v>
      </c>
      <c r="U49" s="155">
        <f t="shared" si="4"/>
        <v>0</v>
      </c>
      <c r="V49" s="156">
        <f t="shared" si="4"/>
        <v>0</v>
      </c>
      <c r="W49" s="33"/>
      <c r="X49" s="34">
        <f t="shared" si="3"/>
        <v>35578200</v>
      </c>
    </row>
    <row r="50" spans="2:24" ht="27.75" customHeight="1">
      <c r="B50" s="48">
        <v>7</v>
      </c>
      <c r="C50" s="49" t="s">
        <v>16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52"/>
      <c r="R50" s="53"/>
      <c r="S50" s="157">
        <f>S63</f>
        <v>0</v>
      </c>
      <c r="T50" s="157">
        <f>T63</f>
        <v>42822400</v>
      </c>
      <c r="U50" s="157">
        <f>U63</f>
        <v>59723000</v>
      </c>
      <c r="V50" s="158">
        <f>V63</f>
        <v>46404700</v>
      </c>
      <c r="W50" s="33"/>
      <c r="X50" s="56">
        <f t="shared" si="3"/>
        <v>148950100</v>
      </c>
    </row>
    <row r="51" ht="7.5" customHeight="1" thickBot="1"/>
    <row r="52" spans="2:24" ht="49.5" customHeight="1" thickBot="1">
      <c r="B52" s="57" t="s">
        <v>17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60">
        <f aca="true" t="shared" si="5" ref="Q52:V52">SUM(Q44:Q50)</f>
        <v>22018900</v>
      </c>
      <c r="R52" s="61">
        <f t="shared" si="5"/>
        <v>6423700</v>
      </c>
      <c r="S52" s="61">
        <f t="shared" si="5"/>
        <v>121016500</v>
      </c>
      <c r="T52" s="61">
        <f t="shared" si="5"/>
        <v>408197800</v>
      </c>
      <c r="U52" s="61">
        <f t="shared" si="5"/>
        <v>413309800</v>
      </c>
      <c r="V52" s="61">
        <f t="shared" si="5"/>
        <v>320432700</v>
      </c>
      <c r="W52" s="63"/>
      <c r="X52" s="64">
        <f>SUM(X44:X50)</f>
        <v>1291399400</v>
      </c>
    </row>
    <row r="53" s="159" customFormat="1" ht="34.5" customHeight="1"/>
    <row r="54" spans="2:24" ht="39.75" customHeight="1">
      <c r="B54" s="66" t="s">
        <v>18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69" t="s">
        <v>19</v>
      </c>
      <c r="R54" s="70">
        <v>2002</v>
      </c>
      <c r="S54" s="70">
        <v>2003</v>
      </c>
      <c r="T54" s="70">
        <v>2004</v>
      </c>
      <c r="U54" s="70">
        <v>2005</v>
      </c>
      <c r="V54" s="71">
        <v>2006</v>
      </c>
      <c r="X54" s="72" t="s">
        <v>8</v>
      </c>
    </row>
    <row r="55" spans="2:24" ht="24.75" customHeight="1">
      <c r="B55" s="73">
        <v>5</v>
      </c>
      <c r="C55" s="74" t="s">
        <v>14</v>
      </c>
      <c r="D55" s="75"/>
      <c r="E55" s="75"/>
      <c r="F55" s="75"/>
      <c r="G55" s="75"/>
      <c r="H55" s="75"/>
      <c r="I55" s="75"/>
      <c r="J55" s="75"/>
      <c r="K55" s="75"/>
      <c r="L55" s="76"/>
      <c r="M55" s="77" t="s">
        <v>20</v>
      </c>
      <c r="N55" s="78"/>
      <c r="O55" s="78"/>
      <c r="P55" s="79"/>
      <c r="Q55" s="80"/>
      <c r="R55" s="81"/>
      <c r="S55" s="82">
        <f>ROUND(S22*R$40/100,-2)</f>
        <v>98292500</v>
      </c>
      <c r="T55" s="82">
        <f>ROUND(T22*R$40/100*S$40/100,-2)</f>
        <v>205627900</v>
      </c>
      <c r="U55" s="82">
        <f>ROUND(U22*R$40/100*S$40/100*T$40/100,-2)</f>
        <v>0</v>
      </c>
      <c r="V55" s="83">
        <f>ROUND(V22*R$40/100*S$40/100*T$40/100*U$40/100,-2)</f>
        <v>0</v>
      </c>
      <c r="X55" s="84">
        <f>SUM(S55:V55)</f>
        <v>303920400</v>
      </c>
    </row>
    <row r="56" spans="2:24" ht="15.75" customHeight="1">
      <c r="B56" s="85"/>
      <c r="C56" s="86"/>
      <c r="D56" s="87"/>
      <c r="E56" s="87"/>
      <c r="F56" s="87"/>
      <c r="G56" s="87"/>
      <c r="H56" s="87"/>
      <c r="I56" s="87"/>
      <c r="J56" s="87"/>
      <c r="K56" s="87"/>
      <c r="L56" s="88"/>
      <c r="M56" s="89" t="s">
        <v>21</v>
      </c>
      <c r="N56" s="90"/>
      <c r="O56" s="91"/>
      <c r="P56" s="92"/>
      <c r="Q56" s="93"/>
      <c r="R56" s="94"/>
      <c r="S56" s="95">
        <f>ROUND(S23*R$40/100,-2)</f>
        <v>0</v>
      </c>
      <c r="T56" s="95">
        <f>ROUND(T23*R$40/100*S$40/100,-2)</f>
        <v>111934500</v>
      </c>
      <c r="U56" s="95">
        <f>ROUND(U23*R$40/100*S$40/100*T$40/100,-2)</f>
        <v>257583800</v>
      </c>
      <c r="V56" s="96">
        <f>ROUND(V23*R$40/100*S$40/100*T$40/100*U$40/100,-2)</f>
        <v>0</v>
      </c>
      <c r="X56" s="97">
        <f>SUM(S56:V56)</f>
        <v>369518300</v>
      </c>
    </row>
    <row r="57" spans="2:24" ht="24.75" customHeight="1">
      <c r="B57" s="85"/>
      <c r="C57" s="86"/>
      <c r="L57" s="88"/>
      <c r="M57" s="98" t="s">
        <v>22</v>
      </c>
      <c r="N57" s="99"/>
      <c r="O57" s="100"/>
      <c r="P57" s="101"/>
      <c r="Q57" s="102"/>
      <c r="R57" s="103"/>
      <c r="S57" s="104">
        <f>ROUND(S24*R$40/100,-2)</f>
        <v>0</v>
      </c>
      <c r="T57" s="104">
        <f>ROUND(T24*R$40/100*S$40/100,-2)</f>
        <v>0</v>
      </c>
      <c r="U57" s="104">
        <f>ROUND(U24*R$40/100*S$40/100*T$40/100,-2)</f>
        <v>85861200</v>
      </c>
      <c r="V57" s="105">
        <f>ROUND(V24*R$40/100*S$40/100*T$40/100*U$40/100,-2)</f>
        <v>266856800</v>
      </c>
      <c r="X57" s="106">
        <f>SUM(S57:V57)</f>
        <v>352718000</v>
      </c>
    </row>
    <row r="58" spans="2:24" ht="30" customHeight="1">
      <c r="B58" s="107"/>
      <c r="C58" s="108"/>
      <c r="D58" s="109"/>
      <c r="E58" s="109"/>
      <c r="F58" s="109"/>
      <c r="G58" s="109"/>
      <c r="H58" s="109"/>
      <c r="I58" s="109"/>
      <c r="J58" s="109"/>
      <c r="K58" s="109"/>
      <c r="L58" s="110"/>
      <c r="M58" s="111" t="s">
        <v>8</v>
      </c>
      <c r="N58" s="112"/>
      <c r="O58" s="113"/>
      <c r="P58" s="114"/>
      <c r="Q58" s="93"/>
      <c r="R58" s="94"/>
      <c r="S58" s="115">
        <f>SUM(S55:S57)</f>
        <v>98292500</v>
      </c>
      <c r="T58" s="115">
        <f>SUM(T55:T57)</f>
        <v>317562400</v>
      </c>
      <c r="U58" s="115">
        <f>SUM(U55:U57)</f>
        <v>343445000</v>
      </c>
      <c r="V58" s="116">
        <f>SUM(V55:V57)</f>
        <v>266856800</v>
      </c>
      <c r="W58" s="117"/>
      <c r="X58" s="34">
        <f>SUM(X55:X57)</f>
        <v>1026156700</v>
      </c>
    </row>
    <row r="59" spans="2:24" ht="30" customHeight="1">
      <c r="B59" s="25">
        <v>6</v>
      </c>
      <c r="C59" s="41" t="s">
        <v>15</v>
      </c>
      <c r="D59" s="42"/>
      <c r="E59" s="42"/>
      <c r="F59" s="42"/>
      <c r="G59" s="42"/>
      <c r="H59" s="42"/>
      <c r="I59" s="42"/>
      <c r="J59" s="42"/>
      <c r="K59" s="42"/>
      <c r="L59" s="118"/>
      <c r="M59" s="111" t="s">
        <v>20</v>
      </c>
      <c r="N59" s="113"/>
      <c r="O59" s="113"/>
      <c r="P59" s="114"/>
      <c r="Q59" s="93"/>
      <c r="R59" s="94"/>
      <c r="S59" s="115">
        <f>ROUND(S26*R$40/100,-2)</f>
        <v>0</v>
      </c>
      <c r="T59" s="115">
        <f>ROUND(T26*R$40/100*S$40/100,-2)</f>
        <v>35578200</v>
      </c>
      <c r="U59" s="115">
        <f>ROUND(U26*R$40/100*S$40/100*T$40/100,-2)</f>
        <v>0</v>
      </c>
      <c r="V59" s="116">
        <f>ROUND(V26*R$40/100*S$40/100*T$40/100*U$40/100,-2)</f>
        <v>0</v>
      </c>
      <c r="X59" s="34">
        <f>SUM(S59:V59)</f>
        <v>35578200</v>
      </c>
    </row>
    <row r="60" spans="2:24" ht="24.75" customHeight="1">
      <c r="B60" s="119">
        <v>7</v>
      </c>
      <c r="C60" s="120" t="s">
        <v>16</v>
      </c>
      <c r="D60" s="121"/>
      <c r="E60" s="121"/>
      <c r="F60" s="121"/>
      <c r="G60" s="121"/>
      <c r="H60" s="121"/>
      <c r="I60" s="121"/>
      <c r="J60" s="121"/>
      <c r="K60" s="121"/>
      <c r="L60" s="122"/>
      <c r="M60" s="123" t="s">
        <v>20</v>
      </c>
      <c r="N60" s="124"/>
      <c r="O60" s="124"/>
      <c r="P60" s="125"/>
      <c r="Q60" s="126"/>
      <c r="R60" s="127"/>
      <c r="S60" s="128">
        <f>ROUND(S27*R$40/100,-2)</f>
        <v>0</v>
      </c>
      <c r="T60" s="128">
        <f>ROUND(T27*R$40/100*S$40/100,-2)</f>
        <v>42822400</v>
      </c>
      <c r="U60" s="128">
        <f>ROUND(U27*R$40/100*S$40/100*T$40/100,-2)</f>
        <v>0</v>
      </c>
      <c r="V60" s="129">
        <f>ROUND(V27*R$40/100*S$40/100*T$40/100*U$40/100,-2)</f>
        <v>0</v>
      </c>
      <c r="X60" s="130">
        <f>SUM(S60:V60)</f>
        <v>42822400</v>
      </c>
    </row>
    <row r="61" spans="2:24" ht="18" customHeight="1">
      <c r="B61" s="85"/>
      <c r="C61" s="86"/>
      <c r="D61" s="87"/>
      <c r="E61" s="87"/>
      <c r="F61" s="87"/>
      <c r="G61" s="87"/>
      <c r="H61" s="87"/>
      <c r="I61" s="87"/>
      <c r="J61" s="87"/>
      <c r="K61" s="87"/>
      <c r="L61" s="88"/>
      <c r="M61" s="89" t="s">
        <v>21</v>
      </c>
      <c r="N61" s="90"/>
      <c r="O61" s="91"/>
      <c r="P61" s="92"/>
      <c r="Q61" s="93"/>
      <c r="R61" s="94"/>
      <c r="S61" s="95">
        <f>ROUND(S28*R$40/100,-2)</f>
        <v>0</v>
      </c>
      <c r="T61" s="95">
        <f>ROUND(T28*R$40/100*S$40/100,-2)</f>
        <v>0</v>
      </c>
      <c r="U61" s="95">
        <f>ROUND(U28*R$40/100*S$40/100*T$40/100,-2)</f>
        <v>59723000</v>
      </c>
      <c r="V61" s="96">
        <f>ROUND(V28*R$40/100*S$40/100*T$40/100*U$40/100,-2)</f>
        <v>0</v>
      </c>
      <c r="X61" s="97">
        <f>SUM(S61:V61)</f>
        <v>59723000</v>
      </c>
    </row>
    <row r="62" spans="2:24" ht="24.75" customHeight="1">
      <c r="B62" s="85"/>
      <c r="C62" s="86"/>
      <c r="L62" s="88"/>
      <c r="M62" s="98" t="s">
        <v>22</v>
      </c>
      <c r="N62" s="99"/>
      <c r="O62" s="100"/>
      <c r="P62" s="101"/>
      <c r="Q62" s="102"/>
      <c r="R62" s="103"/>
      <c r="S62" s="104">
        <f>ROUND(S29*R$40/100,-2)</f>
        <v>0</v>
      </c>
      <c r="T62" s="104">
        <f>ROUND(T29*R$40/100*S$40/100,-2)</f>
        <v>0</v>
      </c>
      <c r="U62" s="104">
        <f>ROUND(U29*R$40/100*S$40/100*T$40/100,-2)</f>
        <v>0</v>
      </c>
      <c r="V62" s="105">
        <f>ROUND(V29*R$40/100*S$40/100*T$40/100*U$40/100,-2)</f>
        <v>46404700</v>
      </c>
      <c r="X62" s="106">
        <f>SUM(S62:V62)</f>
        <v>46404700</v>
      </c>
    </row>
    <row r="63" spans="2:24" ht="30" customHeight="1">
      <c r="B63" s="131"/>
      <c r="C63" s="132"/>
      <c r="D63" s="21"/>
      <c r="E63" s="21"/>
      <c r="F63" s="21"/>
      <c r="G63" s="21"/>
      <c r="H63" s="21"/>
      <c r="I63" s="21"/>
      <c r="J63" s="21"/>
      <c r="K63" s="21"/>
      <c r="L63" s="133"/>
      <c r="M63" s="134" t="s">
        <v>8</v>
      </c>
      <c r="N63" s="135"/>
      <c r="O63" s="136"/>
      <c r="P63" s="137"/>
      <c r="Q63" s="138"/>
      <c r="R63" s="139"/>
      <c r="S63" s="140">
        <f>SUM(S60:S62)</f>
        <v>0</v>
      </c>
      <c r="T63" s="140">
        <f>SUM(T60:T62)</f>
        <v>42822400</v>
      </c>
      <c r="U63" s="140">
        <f>SUM(U60:U62)</f>
        <v>59723000</v>
      </c>
      <c r="V63" s="141">
        <f>SUM(V60:V62)</f>
        <v>46404700</v>
      </c>
      <c r="W63" s="117"/>
      <c r="X63" s="56">
        <f>SUM(X60:X62)</f>
        <v>148950100</v>
      </c>
    </row>
    <row r="64" ht="12.75">
      <c r="X64" s="65"/>
    </row>
    <row r="65" ht="12.75">
      <c r="X65" s="65"/>
    </row>
  </sheetData>
  <mergeCells count="8">
    <mergeCell ref="B42:P43"/>
    <mergeCell ref="X42:X43"/>
    <mergeCell ref="J5:M7"/>
    <mergeCell ref="J36:M38"/>
    <mergeCell ref="W1:Y2"/>
    <mergeCell ref="X9:X10"/>
    <mergeCell ref="B9:P10"/>
    <mergeCell ref="W32:Y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60" r:id="rId1"/>
  <rowBreaks count="2" manualBreakCount="2">
    <brk id="31" max="255" man="1"/>
    <brk id="63" max="255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uprava</dc:creator>
  <cp:keywords/>
  <dc:description/>
  <cp:lastModifiedBy>Mestna uprava</cp:lastModifiedBy>
  <dcterms:created xsi:type="dcterms:W3CDTF">2003-01-10T12:30:29Z</dcterms:created>
  <dcterms:modified xsi:type="dcterms:W3CDTF">2003-02-10T09:10:25Z</dcterms:modified>
  <cp:category/>
  <cp:version/>
  <cp:contentType/>
  <cp:contentStatus/>
</cp:coreProperties>
</file>