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<sst xmlns="http://schemas.openxmlformats.org/spreadsheetml/2006/main" count="678" uniqueCount="341">
  <si>
    <t>ZAVOD ZA TURIZEM MARIBOR</t>
  </si>
  <si>
    <t>Partizanska cesta 47</t>
  </si>
  <si>
    <t>2000 Maribor</t>
  </si>
  <si>
    <t>Matična številka: 1526022000</t>
  </si>
  <si>
    <t>Davčna številka: 70464600</t>
  </si>
  <si>
    <t>RAČUNOVODSKO POROČILO  ZA LETO 2005</t>
  </si>
  <si>
    <t>( pojasnila k računovodskim izkazom)</t>
  </si>
  <si>
    <t>UVOD</t>
  </si>
  <si>
    <t>Računovodsko poročilo je pripravljeno v skladu s pravilnikom o sestavljanju letnih poročil za proračun,</t>
  </si>
  <si>
    <t>proračunske uporabnike in druge osebe javnega prava.</t>
  </si>
  <si>
    <t xml:space="preserve">Pri vodenju poslovnih knjig, vrednotenju računovodskih postavk in kontroliranju se uporabljajo zakon o </t>
  </si>
  <si>
    <t>računovodstvu, pravilnik o razčlenjevanju in merjenju prihodkov in odhodkov pravnih oseb javnega prava,</t>
  </si>
  <si>
    <t>pravilnik o načinu in rikih usklajevanja terjatev in obveznosti po 37.členu zakona o računovodstvu, navodilo</t>
  </si>
  <si>
    <t xml:space="preserve">o načinu in stopnjah odpisa neopredmetenih dolgoročnih sredstev in opredmetenih osnovnih sredstev, </t>
  </si>
  <si>
    <t>pravilnik o enotnem kontnem načrtu za proračun, proračunske uporabnike in druge osebe javnega prava</t>
  </si>
  <si>
    <t>ter slovenski računovodski standardi.</t>
  </si>
  <si>
    <t>Računovodsko poročilo obsega pojasnila in razkritja v zvezi z računovodskimi izkazi.</t>
  </si>
  <si>
    <t>1. POJASNILA K BILANCI STANJA</t>
  </si>
  <si>
    <t xml:space="preserve">Bilanca stanja vsebuje podatke o stanju sredstev in obveznosti do njihovih virov na zadnji dan tekočega </t>
  </si>
  <si>
    <t>in zadnji dan predhodnega obračunskega obdobja.</t>
  </si>
  <si>
    <t xml:space="preserve"> </t>
  </si>
  <si>
    <t>1.1. Sredstva</t>
  </si>
  <si>
    <t>Sredstva so v bilanci stanja razdeljena na tele postavke:</t>
  </si>
  <si>
    <t>1.</t>
  </si>
  <si>
    <t xml:space="preserve">dolgoročna sredstva in sredstva v upravljanju  </t>
  </si>
  <si>
    <t>2.</t>
  </si>
  <si>
    <t>kratkoročna sredstva, razen zalog, in aktivne časovne razmejitve</t>
  </si>
  <si>
    <t>3.</t>
  </si>
  <si>
    <t>zaloge</t>
  </si>
  <si>
    <t>1.1.1.</t>
  </si>
  <si>
    <t>Dolgoročna sredstva in sredstva v upravljanju so:</t>
  </si>
  <si>
    <t>a)</t>
  </si>
  <si>
    <t>neopredmetena dolgoročna sredstva</t>
  </si>
  <si>
    <t>b)</t>
  </si>
  <si>
    <t>nepremičnine</t>
  </si>
  <si>
    <t>c)</t>
  </si>
  <si>
    <t>oprema in druga opredmetena osnovna sredstva</t>
  </si>
  <si>
    <t>č)</t>
  </si>
  <si>
    <t>dolgoročne kapitalske naložbe in dolgoročna posojila ter dolgor. Krediti</t>
  </si>
  <si>
    <t xml:space="preserve">d) </t>
  </si>
  <si>
    <t>terjatve za sredstva, dana v upravljanje</t>
  </si>
  <si>
    <t xml:space="preserve">e) </t>
  </si>
  <si>
    <t>popravki vrednosti naštetih postavk</t>
  </si>
  <si>
    <t>skupaj:</t>
  </si>
  <si>
    <t>vrednosti s stopnjo odpisanosti (v tolarjih)</t>
  </si>
  <si>
    <t>Vrsta dolgoročnega sredstva</t>
  </si>
  <si>
    <t>Nabavna  vrednost</t>
  </si>
  <si>
    <t>Popravek vrednosti</t>
  </si>
  <si>
    <t>Neodpisana vrednost</t>
  </si>
  <si>
    <t>Odpisanost sredstev</t>
  </si>
  <si>
    <t>5=3:2X100</t>
  </si>
  <si>
    <t>Ime dolgoročnega sredstva</t>
  </si>
  <si>
    <t>znesek</t>
  </si>
  <si>
    <t>neopredm. Dolg. Sredstva</t>
  </si>
  <si>
    <t>Oprema in druga OOS</t>
  </si>
  <si>
    <t>SKUPAJ</t>
  </si>
  <si>
    <t>letom (v tolarjih)</t>
  </si>
  <si>
    <t xml:space="preserve"> na dan 31.12.04</t>
  </si>
  <si>
    <t xml:space="preserve"> na dan 31.12.05</t>
  </si>
  <si>
    <t>Indeks</t>
  </si>
  <si>
    <t>4=3:2x100</t>
  </si>
  <si>
    <t>po prorač. Viru finan.</t>
  </si>
  <si>
    <t>po nepror. Viru finan.</t>
  </si>
  <si>
    <t xml:space="preserve">Delež po prorač.virih </t>
  </si>
  <si>
    <t>v celotnih sredstvih</t>
  </si>
  <si>
    <t xml:space="preserve">Delež po neprorač.virih </t>
  </si>
  <si>
    <t>iz sredstev MOM</t>
  </si>
  <si>
    <t>iz sredstev PHARE</t>
  </si>
  <si>
    <t xml:space="preserve">iz lastnih sredstev </t>
  </si>
  <si>
    <t>skupna</t>
  </si>
  <si>
    <t>nabavna vrednost</t>
  </si>
  <si>
    <t xml:space="preserve">V letu 2005 je bilo ugotovljeno, da so nekatera sredstva neuporabna oz. uničena. Ta sredstva so bila izločena iz </t>
  </si>
  <si>
    <t>poslovnih knjig. Nabavna vrednost teh sredstev je bila 1.057.674 sit. Popravek vrednosti teh sredstev je bil 1.034.390 sit.</t>
  </si>
  <si>
    <t xml:space="preserve">Neodpisana vrednost v znesku 23.284 sit je zmanjšala obveznost za sredstva prejeta v upravljanje od MOM, ker je šlo za </t>
  </si>
  <si>
    <t>odpis sredstev prejetih v upravljanje od MOM.</t>
  </si>
  <si>
    <r>
      <t xml:space="preserve">Tabela 1: </t>
    </r>
    <r>
      <rPr>
        <b/>
        <sz val="10"/>
        <rFont val="Arial CE"/>
        <family val="2"/>
      </rPr>
      <t>Pregled dolgoročnosti sredstev na dan 31.12.2005 po nabavni , odpisani in neodpisani</t>
    </r>
  </si>
  <si>
    <r>
      <t xml:space="preserve">Tabela 2: </t>
    </r>
    <r>
      <rPr>
        <b/>
        <sz val="10"/>
        <rFont val="Arial CE"/>
        <family val="2"/>
      </rPr>
      <t>Pregled vrst dolgoročnih sredstev po nabavni vrednosti za leto 2005 in primerjava s predhodnim</t>
    </r>
    <r>
      <rPr>
        <sz val="10"/>
        <rFont val="Arial CE"/>
        <family val="0"/>
      </rPr>
      <t xml:space="preserve"> </t>
    </r>
  </si>
  <si>
    <r>
      <t xml:space="preserve">Tabela 3: </t>
    </r>
    <r>
      <rPr>
        <b/>
        <sz val="10"/>
        <rFont val="Arial CE"/>
        <family val="2"/>
      </rPr>
      <t>Stanje dolgoročnih sredstev po nabavni vrednosti po virih financiranja za leto 2005 (v tolarjih)</t>
    </r>
  </si>
  <si>
    <r>
      <t xml:space="preserve">Tabela 4: </t>
    </r>
    <r>
      <rPr>
        <b/>
        <sz val="10"/>
        <rFont val="Arial CE"/>
        <family val="2"/>
      </rPr>
      <t>Pregled investicij in nabav za leto 2005 ( v tolarjih)</t>
    </r>
  </si>
  <si>
    <t>1.1.2.</t>
  </si>
  <si>
    <t>Kratkoročna sredstva, razen zalog, in aktivne časovne razmejitve</t>
  </si>
  <si>
    <t>Kratkoročna sredstva, razen zalog, in aktivne časovne razmejitve so:</t>
  </si>
  <si>
    <t>denarna sredstva v blagajni in takoj vnovčljive vrednotnice</t>
  </si>
  <si>
    <t>denarna sredstva na računih ter dobroimetje pri bankah</t>
  </si>
  <si>
    <t>kratkoročne terjatve do kupcev</t>
  </si>
  <si>
    <t>dani predujmi in varščine</t>
  </si>
  <si>
    <t>kratkoročne terjatve do uporabnikov enotnega kontnega načrta</t>
  </si>
  <si>
    <t>e)</t>
  </si>
  <si>
    <t>kratkoročne finančne naložbe</t>
  </si>
  <si>
    <t>f)</t>
  </si>
  <si>
    <t>kratkoročne terjatve iz financiranja</t>
  </si>
  <si>
    <t>g)</t>
  </si>
  <si>
    <t>druge kratkoročne terjatve</t>
  </si>
  <si>
    <t>h)</t>
  </si>
  <si>
    <t>aktivne časovne razmejitve</t>
  </si>
  <si>
    <r>
      <t xml:space="preserve">Tabela 5: </t>
    </r>
    <r>
      <rPr>
        <b/>
        <sz val="10"/>
        <rFont val="Arial CE"/>
        <family val="2"/>
      </rPr>
      <t xml:space="preserve">Pregled vrst kratkoročnih sredstev in aktivnih časovnih razmejitev za leto 2005 ter primerjava s </t>
    </r>
  </si>
  <si>
    <t>predhodnim letom (v tolarjih)</t>
  </si>
  <si>
    <t xml:space="preserve"> Vrednost </t>
  </si>
  <si>
    <t>Vrsta kratkoročnih sredstev</t>
  </si>
  <si>
    <t>in aktivnih čas. Razmejitev</t>
  </si>
  <si>
    <t>denarna sredstva v blagajni</t>
  </si>
  <si>
    <t>denarna sredstva na računih</t>
  </si>
  <si>
    <t>kratkoročne terjatve do UEKN</t>
  </si>
  <si>
    <t>V blagajni je 81.862 sit gotovine. 15.581 sit je tolarskih sredstev v blagajni, 66.281 sit je deviznih sredstev v blagajni.</t>
  </si>
  <si>
    <t>Na računu je 17.226.004 sit tolarskih sredstev in 2.406.889 deviznih sredstev. Na dan preseka 2005 ni bilo depozitov</t>
  </si>
  <si>
    <t xml:space="preserve">medtem, ko je bilo v preteklem letu 27.493.877 sit vezanih kot kratkoročni depozit kar je razvidno v postavki </t>
  </si>
  <si>
    <t>kratkoročne finančne naložbe.</t>
  </si>
  <si>
    <t xml:space="preserve">Kratkoročne terjatve do kupcev v državi znašajo 1.619.939 sit, do kupcev v tujini pa 138.694 sit. Za sporne in </t>
  </si>
  <si>
    <t xml:space="preserve">dvomljive terjatve je oblikovan popravek vrednosti terjatev v višini 943.358 sit. Popravek vrednosti terjatve se </t>
  </si>
  <si>
    <t>oblikuje, v kolikor obstaja upravičen dvom o poplačilu terjatve. Terjatve se enkrat letno uskaljujejo s kupci</t>
  </si>
  <si>
    <t xml:space="preserve">tako, da se jim pošlje obrazec IOP. </t>
  </si>
  <si>
    <t>Tejatve do uporabnikov enotnega kontnega načrta izhajajo iz:</t>
  </si>
  <si>
    <t>b) izvajanja javnih del</t>
  </si>
  <si>
    <t>a)  delovanja zavoda in izvajanja programov za katere je ustanovljen</t>
  </si>
  <si>
    <t xml:space="preserve">Terjatve, ki izhajajo iz delovanja zavoda in izvajanja programov, do ustanovitelja Mestne občine Maribor </t>
  </si>
  <si>
    <t>znašajo 23.446.083 sit</t>
  </si>
  <si>
    <t xml:space="preserve">Terjatve do ZZZS in ZRSZ znašajo 466.112 sit </t>
  </si>
  <si>
    <t>Poplačilo zgoraj navedenih terjatev se pričakuje v prvih dveh mesecih leta 2006.</t>
  </si>
  <si>
    <t xml:space="preserve">Druge kratkoročne terjatve predstavljajo kratkoročne terjatve za neplačane članarine v znesku 3.280.251 sit. </t>
  </si>
  <si>
    <t>Članarine so še vedno v postopku izterjave, ki ga vodi DURS. 13.335 sit so terjatve za vstopni DDV.</t>
  </si>
  <si>
    <t>1.2. Obveznosti do virov sredstev</t>
  </si>
  <si>
    <t>kratkoročne obveznosti in pasivne časovne razmejitve</t>
  </si>
  <si>
    <t>2.440.787 sit</t>
  </si>
  <si>
    <t xml:space="preserve">Aktivne časovne razmejitve predstavljajo kratkoročno odložene odhodke in na dan 31.12.2005 znašajo </t>
  </si>
  <si>
    <t>lastni viri in dolgoročne obveznosti</t>
  </si>
  <si>
    <t>Kratkoročne obveznosti in pasivne časovne razmejitve</t>
  </si>
  <si>
    <t>Kratkoročne obveznosti in pasivne časovne razmejitve so:</t>
  </si>
  <si>
    <t>kratkoročne obveznosti za predujme in varščine</t>
  </si>
  <si>
    <t>kratkoročne obveznosti do zaposlenih</t>
  </si>
  <si>
    <t>kratkoročne obveznosti do dobaviteljev</t>
  </si>
  <si>
    <t>druge kratkoročne obveznosti iz poslovanja</t>
  </si>
  <si>
    <t>kratkoročne obveznosti do uporabnikov enotnega kontnega načrta</t>
  </si>
  <si>
    <t>kratkoročne obveznosti do financerjev</t>
  </si>
  <si>
    <t>kratkoročne obveznosti iz financiranja</t>
  </si>
  <si>
    <t>pasivne časovne razmejitve</t>
  </si>
  <si>
    <t>Vrsta kratkoročnih obveznosti</t>
  </si>
  <si>
    <t>in pasivnih čas. Razmejitev</t>
  </si>
  <si>
    <t>kratk. obveznosti do zaposlenih</t>
  </si>
  <si>
    <t>kratk. obveznosti do dobaviteljev</t>
  </si>
  <si>
    <t>druge kratk. obveznosti iz posl.</t>
  </si>
  <si>
    <t xml:space="preserve">Kratkoročne obveznosti do zaposlenih v znesku 3.685.768 sit predstavljajo obračunano in v letu 2005 še ne </t>
  </si>
  <si>
    <t>izplačano plačo za mesec december 2005 skupaj s pripadajočimi nadomestili in povračilo stroškov v zvezi</t>
  </si>
  <si>
    <t>z delom. Plača za mesec december je bila izplačana v januarju 2006.</t>
  </si>
  <si>
    <t>Kratkoročne obveznosti do dobaviteljev v znesku 13.473.289 sit predstavljajo v celoti obveznosti do</t>
  </si>
  <si>
    <t xml:space="preserve">dobaviteljev v državi. Največje obveznosti so v zneskih: 2.990.640 sit, 1.746.060 sit in 1.035.000 sit, ki bodo </t>
  </si>
  <si>
    <t>vse zapadle v plačilo januarja 2006, predstavljajo pa 43% vseh obveznosti do dobaviteljev. Obveznosti zavod</t>
  </si>
  <si>
    <t>poravnava v roku.</t>
  </si>
  <si>
    <t>b) obveznosti za DDV v višini 113.105 sit</t>
  </si>
  <si>
    <t>a) kratkoročne obveznosti za dajatve v višini 835.702 sit</t>
  </si>
  <si>
    <t>c) ostale kratkoročne obveznosti iz poslovanja 11.625 sit</t>
  </si>
  <si>
    <t>d) obveznosti na podlagi odtegljajev od prejemkov zaposlenih v višini 155.759 sit</t>
  </si>
  <si>
    <t>Pasivne časovne razmejitve sestavljajo:</t>
  </si>
  <si>
    <t>b) namensko prejeta sredstva za zaposlitev delavke katere stroški bodo nastali v letu 2006 v višini 750.000 sit</t>
  </si>
  <si>
    <t>a) odloženi prihodki za članarine v višini 3.280.251 sit</t>
  </si>
  <si>
    <t>1.2.1.</t>
  </si>
  <si>
    <t>primerjava s predhodnim letom (v tolarjih)</t>
  </si>
  <si>
    <t>1.2.2.</t>
  </si>
  <si>
    <t xml:space="preserve">Lastni viri in dolgoročne obveznosti </t>
  </si>
  <si>
    <t>Lastni viri in dolgoročne obveznosti so:</t>
  </si>
  <si>
    <t>dolgoročno razmejeni prihodki</t>
  </si>
  <si>
    <t>dolgoročne rezervacije</t>
  </si>
  <si>
    <t>obveznosti za NDS in OOS prejeta v upravljanje</t>
  </si>
  <si>
    <t>dolgoročne finančne obveznosti</t>
  </si>
  <si>
    <t>druge dolgoročne obveznosti</t>
  </si>
  <si>
    <t>presežek prihodkov nad odhodki</t>
  </si>
  <si>
    <t>presežek odhodkov nad prihodki</t>
  </si>
  <si>
    <r>
      <t xml:space="preserve">Tabela 6: </t>
    </r>
    <r>
      <rPr>
        <b/>
        <sz val="10"/>
        <rFont val="Arial CE"/>
        <family val="2"/>
      </rPr>
      <t xml:space="preserve">Pregled vrst kratkoročnih obveznosti in pasivnih časovnih razmejitev za leto 2005 ter  </t>
    </r>
  </si>
  <si>
    <r>
      <t xml:space="preserve">Tabela 7: </t>
    </r>
    <r>
      <rPr>
        <b/>
        <sz val="10"/>
        <rFont val="Arial CE"/>
        <family val="2"/>
      </rPr>
      <t xml:space="preserve">Pregled lastnih virov in dolgoročnih obveznosti po vrstah za leto 2005 ter  </t>
    </r>
  </si>
  <si>
    <t>Pri izdelavi bilance za leto 2004 je bil 1.933.213 sit napačno prikazanih pod postavko obveznosti za NDS in</t>
  </si>
  <si>
    <t>OOS prejeta v upravljanje, saj je ta znesek bil rezervacija za pokrivanje stroškov amortizacije. V letu 2005</t>
  </si>
  <si>
    <t>smo v glavni knjigi naredili ustrezno preknjižbo. Vrednost dolgoročnih rezervacij in tudi obveznosti</t>
  </si>
  <si>
    <t>za sredstva prejeta v upravljanje se je povečala, saj je zavod pridobil namenska sredstva s tega naslova.</t>
  </si>
  <si>
    <t xml:space="preserve">Dolgoročne rezervacije so v celoti namenjene pokrivanju stroškov amortizacije osnovnih sredstev in sicer </t>
  </si>
  <si>
    <t xml:space="preserve">osnovnih sredstev pridobljenih z donacijo EU 6.777.644 sit. Dolgoročna rezervacija za pokrivanje stroškov </t>
  </si>
  <si>
    <t>amortizacije lastnih osnovnih sredstev je oblikovana v višini 1.648.221 sit in je oblikovana iz lastnih virov iz tržne</t>
  </si>
  <si>
    <t>dejavnosti.</t>
  </si>
  <si>
    <t xml:space="preserve">Zavod izkazuje obveznost za NDS in OOS prejeta v upravljanje v višini 3.779.713 sit. Vsa sredstva so prejeta v </t>
  </si>
  <si>
    <t>upravljanje od Mestne občine Maribor.</t>
  </si>
  <si>
    <t>POJASNILA K IZKAZU PRIHODKOV IN ODHODKOV</t>
  </si>
  <si>
    <t xml:space="preserve">Izkaz prihodkov in odhodkov vsebuje podatke o prihodkih in odhodkih v obračunskem obdobju in v predhodnem </t>
  </si>
  <si>
    <t>obračunskem obdobju, izkaz prihodkov in odhodkov po vrstah dejavnosti pa prihodke in odhodke, ki se nanašajo</t>
  </si>
  <si>
    <t xml:space="preserve">na izvajanje javne službe in dejavnosti prodaje proizvodov in storitev na trgu ( odslej tržne dejavnosti). </t>
  </si>
  <si>
    <t>Pri ugotavljanju prihodkov in odhodkov je upoštevano načelo poslovnega dogodka. Prihodki so razčlenjeni v skladu</t>
  </si>
  <si>
    <t>s slovenskimi računovodskimi standardi in enotnim končnim načrtom za proračunske uporabnike. Med prihodki</t>
  </si>
  <si>
    <t>in odhodki so izkazani zneski, ki so nastali kot poslovni dogodki od 1.januarja 2005 do 31.12.2005</t>
  </si>
  <si>
    <t>2.1. Prihodki</t>
  </si>
  <si>
    <t>Prihodki so razčlenjeni na:</t>
  </si>
  <si>
    <t>poslovne prihodke</t>
  </si>
  <si>
    <t>finančne prihodke</t>
  </si>
  <si>
    <t>izredne prihodke</t>
  </si>
  <si>
    <t>prevrednotovalne poslovne prihodke</t>
  </si>
  <si>
    <t>4.</t>
  </si>
  <si>
    <t>Prihodki so lahko iz proračunskih (122.932.276 sit) ali neproračunskih (58.566.570 sit) virov.</t>
  </si>
  <si>
    <t>Tabela 8: Sestava prihodkov po vrstah v letu 2005</t>
  </si>
  <si>
    <t>prihodki tekočega</t>
  </si>
  <si>
    <t>obdobja</t>
  </si>
  <si>
    <t>sestava prihodkov</t>
  </si>
  <si>
    <t>Vrste prihodkov</t>
  </si>
  <si>
    <t>delež</t>
  </si>
  <si>
    <t>Tabela 9: Primerjava prihodkov v letu 2005 s tistimi v predhodnem letu v tolarjih</t>
  </si>
  <si>
    <t>prihodki predhod.</t>
  </si>
  <si>
    <t>leta</t>
  </si>
  <si>
    <t>indeks</t>
  </si>
  <si>
    <t xml:space="preserve">Zavod je izkazal manj finančnih prihodkov iz naslova obresti, saj je v letu 2005 izvedel finančno zahteven </t>
  </si>
  <si>
    <t>projekt, v izvedbo katerega je moral vložiti finančna sredstva, ki bi jih sicer lahko naložil.</t>
  </si>
  <si>
    <t>Tabela 10: Prihodki po vrstah in virih financiranja v letu 2005</t>
  </si>
  <si>
    <t>prihodki iz pror.</t>
  </si>
  <si>
    <t>virov</t>
  </si>
  <si>
    <t>prihodki iz nepror.</t>
  </si>
  <si>
    <t>Tabela 11: Prihodki po vrstah dejavnosti v letu 2005</t>
  </si>
  <si>
    <t>prihodki iz opravlj.</t>
  </si>
  <si>
    <t>javne službe</t>
  </si>
  <si>
    <t>prihodki iz tržne</t>
  </si>
  <si>
    <t>dejavnosti</t>
  </si>
  <si>
    <t>delež prihodkov</t>
  </si>
  <si>
    <t>iz jav.službe</t>
  </si>
  <si>
    <t>pror.prihodkov</t>
  </si>
  <si>
    <t>2.2.</t>
  </si>
  <si>
    <t>Odhodki</t>
  </si>
  <si>
    <t>Odhodki so razčlenjeni na:</t>
  </si>
  <si>
    <t>poslovne odhodke</t>
  </si>
  <si>
    <t>finančne odhodke</t>
  </si>
  <si>
    <t>izredne odhodke</t>
  </si>
  <si>
    <t>prevrednotovalne poslovne odhodke</t>
  </si>
  <si>
    <t>Odhodki se nanašajo na proračunske ali neproračunske vire.</t>
  </si>
  <si>
    <t>Vrste odhodkov</t>
  </si>
  <si>
    <t>Tabela 12: Sestava odhodkov po vrstah v letu 2005</t>
  </si>
  <si>
    <t>odhodki tekočega</t>
  </si>
  <si>
    <t>sestava odhodkov</t>
  </si>
  <si>
    <t>poslovni odhodki</t>
  </si>
  <si>
    <t>finančni odhodki</t>
  </si>
  <si>
    <t>izredni odhodki</t>
  </si>
  <si>
    <t>prevrednotovalni poslovni odhodki</t>
  </si>
  <si>
    <t>Tabela 13: Primerjava odhodkov v letu 2005 s tistimi v predhodnem letu v tolarjih</t>
  </si>
  <si>
    <t>odhodki predhod.</t>
  </si>
  <si>
    <t xml:space="preserve">Finančni odhodki so se v letu 2005 močno povečali, ker je zavod med letom moral najeti premostitveni </t>
  </si>
  <si>
    <t>kredit.</t>
  </si>
  <si>
    <t>Tabela 14:Odhodki po vrstah in virih financiranja v letu 2005</t>
  </si>
  <si>
    <t>odhodki iz pror.</t>
  </si>
  <si>
    <t>odhodki iz nepror.</t>
  </si>
  <si>
    <t>pror.odhodkov</t>
  </si>
  <si>
    <t>Tabela 15: odhodki po vrstah dejavnosti v letu 2005</t>
  </si>
  <si>
    <t>odhodki iz opravlj.</t>
  </si>
  <si>
    <t>odhodki iz tržne</t>
  </si>
  <si>
    <t>delež odhodkov</t>
  </si>
  <si>
    <t>2.2.1.</t>
  </si>
  <si>
    <t>Poslovni odhodki</t>
  </si>
  <si>
    <t>Poslovni odhodki so razčlenjeni na:</t>
  </si>
  <si>
    <t>stroški materiala</t>
  </si>
  <si>
    <t>stroški storitev</t>
  </si>
  <si>
    <t>amortizacijo</t>
  </si>
  <si>
    <t>rezervacije</t>
  </si>
  <si>
    <t>5.</t>
  </si>
  <si>
    <t>stroške dela</t>
  </si>
  <si>
    <t>6.</t>
  </si>
  <si>
    <t>davek od dobička</t>
  </si>
  <si>
    <t>7.</t>
  </si>
  <si>
    <t>druge stroške</t>
  </si>
  <si>
    <t>8.</t>
  </si>
  <si>
    <t>stroške prodanih zalog</t>
  </si>
  <si>
    <t>Tabela 16: Sestava poslovnih odhodkov po vrstah v letu 2005</t>
  </si>
  <si>
    <t>Tabela 17: Primerjava poslovnih odhodkov v letu 2005 s tistimi v predhodnem letu v tolarjih</t>
  </si>
  <si>
    <t>Tabela 18:Poslovni odhodki po vrstah in virih financiranja v letu 2005</t>
  </si>
  <si>
    <t>stroški materiala in storitev</t>
  </si>
  <si>
    <t>Tabela 19: poslovni odhodki po vrstah dejavnosti v letu 2005</t>
  </si>
  <si>
    <t>Stroški materiala se oblikujejo ob nabavi. Največji postavki sta stroški energije 2.285.470 sit in stroški</t>
  </si>
  <si>
    <t>pisarniškega materiala 1.438.157 sit.</t>
  </si>
  <si>
    <t xml:space="preserve">Stroški storitev se nanašajo na stroške storitev tekočega in investicijskega vzdrževanja in najemnin, stroške </t>
  </si>
  <si>
    <t>zavarovanja, stroške intelektualnih storitev, stroške komunalnih storitev, stroške prevoznih storitev, stroške v</t>
  </si>
  <si>
    <t xml:space="preserve">v zvezi z delom, stroške bančnega prometa, stroške reprezentance in stroški drugih storitev. </t>
  </si>
  <si>
    <t xml:space="preserve">Stroški amortizacije so v letu 2005 znašali 3.294.558 sit in so se pokrivali v breme sredstev v upravljanju </t>
  </si>
  <si>
    <t xml:space="preserve">prejetih od MOM v znesku 871.213 sit in v breme rezervacij v znesku 2.423.345 sit. Amortizacijo zavod </t>
  </si>
  <si>
    <t>obračunava po enakomerni časovni metodi in uporablja amortizacijske stopnje v skladu z navodilom.</t>
  </si>
  <si>
    <t xml:space="preserve"> Stroški rezervacij so bili oblikovani za pokrivanje stroškov amortizacije nabavljenih osnovnih sredstev iz lastnih </t>
  </si>
  <si>
    <t>virov. Rok porabe amortizacije je določen s dobo koristnosti nabavljenih osnovnih sredstev.</t>
  </si>
  <si>
    <t>Stroške dela sestavljajo:</t>
  </si>
  <si>
    <t>a) bruto plače in nadomestila</t>
  </si>
  <si>
    <t>b) prispevki za socialno varnost delodajalca</t>
  </si>
  <si>
    <t xml:space="preserve">c) drugi stroški dela (malica, prevoz, regres,davek na plačo) </t>
  </si>
  <si>
    <t>Plače zavod izplačuje v skladu z Zakonom o plačah v javnem sektorju. Drugi prejemki in povračila stroškov iz</t>
  </si>
  <si>
    <t xml:space="preserve">delovnega razmerja se izplačujejo v skladu s zakoni in kolektivno pogodbo. </t>
  </si>
  <si>
    <t>2.2.2.</t>
  </si>
  <si>
    <t>Finančni odhodki</t>
  </si>
  <si>
    <t>Finančne odhodke setavljajo odhodki za obresti 380.044 sit in prevrednotovalni odhodki 20.904 sit.</t>
  </si>
  <si>
    <t>2.3. Poslovni izid</t>
  </si>
  <si>
    <t xml:space="preserve">Zavod je delil odhodke za izvajanje javne službe in odhodke za izvajanje tržne dejavnosti glede na dosežene </t>
  </si>
  <si>
    <t xml:space="preserve">prihodke, ki jih je lažje deliti ali so bili ustvarjeni za opravljanje javne ali tržne dejavnosti. Celotni presežek </t>
  </si>
  <si>
    <t xml:space="preserve">službo in tržno dejavnost znaša presežek prihodkov nad odhodki iz javne službe 1.672.129 sit in presežek iz </t>
  </si>
  <si>
    <t>3. POJASNILA K IZKAZU PRIHODKOV IN ODHODKOV PO NAČELU DENARNEGA TOKA</t>
  </si>
  <si>
    <t>Izkaz prihodkov in odhodkov po načelu denarnega toka vsebuje podatke o prihodkih in odhodkih v obračunskem</t>
  </si>
  <si>
    <t>obdobju in v predhodnem obračunskem obdobju. Pri ugotavljanju prihodkov in odhodkov je upoštevano načelo</t>
  </si>
  <si>
    <t xml:space="preserve">denarnega toka, da je poslovni dogodek nastal in da je prišlo do prejema ali izplačila denarja. Prihodki so </t>
  </si>
  <si>
    <t xml:space="preserve">razčlenjeni v skladu z zakonom o računovodstvu ter enotnim kontnim načrtom za proračun, proračunske </t>
  </si>
  <si>
    <t>uporabnike in druge osebe javnega prava. Med prihodki in odhodki so izkazani zneski, ki so nastali od 01.01.2005</t>
  </si>
  <si>
    <t>do 31.12.2005.</t>
  </si>
  <si>
    <t>Prihodki in odhodki po načelu denarnega toka so razčlenjeni na:</t>
  </si>
  <si>
    <t>prihodke za izvajanje javne službe</t>
  </si>
  <si>
    <t>prihodke od prodaje blaga in storitev na trgu</t>
  </si>
  <si>
    <t>odhodke zaradi izvajanja javne službe</t>
  </si>
  <si>
    <t>odhodke zaradi prodaje blaga in storitev na trgu</t>
  </si>
  <si>
    <t>Vrste prihodkov/odhodkov</t>
  </si>
  <si>
    <t>prihodki/odhodki</t>
  </si>
  <si>
    <t>sestava prihodkov/</t>
  </si>
  <si>
    <t>odhodkov</t>
  </si>
  <si>
    <t>prih. za izvajanje javne službe</t>
  </si>
  <si>
    <t>prih. od prodaje bl. in stor. na trgu</t>
  </si>
  <si>
    <t>odh. zaradi izvajanja javne službe</t>
  </si>
  <si>
    <t>odh. zaradi prodaje bl. in st. na trgu</t>
  </si>
  <si>
    <t>presežek odhodkov iz j.s.</t>
  </si>
  <si>
    <t>Tabela 20: Sestava prihodkov in odhodkov po načelu denarnega toka po vrstah v letu 2005</t>
  </si>
  <si>
    <t>presežek odhodkov iz t.d.</t>
  </si>
  <si>
    <t xml:space="preserve">Tabela 21: Primerjava prihodkov/odhodkov po načelu denarnega toka v letu 2005 s tistimi v predhodnem letu v </t>
  </si>
  <si>
    <t>pretek. obdobja</t>
  </si>
  <si>
    <t>tekočega obdobja</t>
  </si>
  <si>
    <t>tisoč sit</t>
  </si>
  <si>
    <t>presežek prih /odhodkov iz t.d.</t>
  </si>
  <si>
    <t>Tabela 22:Prihodki/odhodki po vrstah in virih financiranja v letu 2005</t>
  </si>
  <si>
    <t>iz pror.virov</t>
  </si>
  <si>
    <t xml:space="preserve">Prihodki /odhodki iz </t>
  </si>
  <si>
    <t>nepr. Virov</t>
  </si>
  <si>
    <t>POJASNILA K IZKAZU RAČUNA FINANCIRANJA</t>
  </si>
  <si>
    <t>V izkazu računa financiranja je izkazano zmanjšanje sredstev na računu, med katere so vštete tudi razlike med</t>
  </si>
  <si>
    <t xml:space="preserve">prihodki in odhodki iz denarnih tokov in sprememb v izkazu finančnih terjatev in naložb. Zmanjšanje sredstev na </t>
  </si>
  <si>
    <t>računu je v letu 2005 13.230.701 sit.</t>
  </si>
  <si>
    <t>5. DRUGA POJASNILA V  RAČUNOVODSKEM POROČILU</t>
  </si>
  <si>
    <t xml:space="preserve">1) Sodila za razmejevanje prihodkov in odhodkov na dejavnost javne službe in dejavnost prodaje blaga in storitev na </t>
  </si>
  <si>
    <t>trgu.</t>
  </si>
  <si>
    <t xml:space="preserve">Zavod določi ali gre za prihodek za izvajanje javne službe na podlagi poslovnega dogodka. Pri razmejevanju </t>
  </si>
  <si>
    <t xml:space="preserve">odhodkov pa ne moremo že na podlagi določiti ali gre za strošek nastal z dejavnostjo javne službe ali ne. </t>
  </si>
  <si>
    <t>Kot sodilo za razmejevanje je bilo zato vzeto razmerje med poslovnimi prihodki za opravljanje javne službe</t>
  </si>
  <si>
    <t>in poslovnimi prihodki iz prodaje blaga in storitev na trgu, ki so izkazani v Izkazu prihodkov in odhodkov po vrstah</t>
  </si>
  <si>
    <t>tržne dejavnosti 63.835 sit.</t>
  </si>
  <si>
    <t>2) Zavod je v letu 2005 izkazal 199.958 sit osnove za izračun davka na dohodek pravnih oseb in plačal davek</t>
  </si>
  <si>
    <t>v višini 49.989 sit.</t>
  </si>
  <si>
    <t>Obveznosti do virov sredstev so v bilanci stanja razdeljena na tele postavke:</t>
  </si>
  <si>
    <t>Druge kratkoročne obveznosti iz poslovanja v višini 1.166.179 sit sestavljajo:</t>
  </si>
  <si>
    <t>e) obveznosti za davek iz dobička 49.989 sit</t>
  </si>
  <si>
    <t>Zavod izkazuje presežek prihodkov nad odhodki v višini 27.821.088 sit.</t>
  </si>
  <si>
    <t xml:space="preserve">Prihodki iz proračunskih virov so 119.114.763 sit iz Mestne občine Maribor in 3.817.513 sit iz </t>
  </si>
  <si>
    <t>ZZRS</t>
  </si>
  <si>
    <t>prihodkov nad odhodki je v letu 2005 znašal 1.735.964 sit. Glede na prej omenjeno delitev odhodkov na javno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</si>
</sst>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0" fillId="0" borderId="6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43" fontId="2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workbookViewId="0" topLeftCell="A40">
      <selection activeCell="H36" sqref="H36"/>
    </sheetView>
  </sheetViews>
  <sheetFormatPr defaultColWidth="9.00390625" defaultRowHeight="12.75"/>
  <cols>
    <col min="1" max="1" width="3.50390625" style="0" customWidth="1"/>
    <col min="2" max="2" width="4.625" style="0" customWidth="1"/>
    <col min="10" max="10" width="17.50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7" ht="27" customHeight="1">
      <c r="B7" s="1" t="s">
        <v>5</v>
      </c>
    </row>
    <row r="8" ht="12.75">
      <c r="B8" t="s">
        <v>6</v>
      </c>
    </row>
    <row r="10" ht="12.75">
      <c r="B10" t="s">
        <v>7</v>
      </c>
    </row>
    <row r="12" ht="12.75">
      <c r="B12" t="s">
        <v>8</v>
      </c>
    </row>
    <row r="13" ht="12.75">
      <c r="B13" t="s">
        <v>9</v>
      </c>
    </row>
    <row r="14" ht="12.75">
      <c r="B14" t="s">
        <v>10</v>
      </c>
    </row>
    <row r="15" ht="12.75">
      <c r="B15" t="s">
        <v>11</v>
      </c>
    </row>
    <row r="16" ht="12.75">
      <c r="B16" t="s">
        <v>12</v>
      </c>
    </row>
    <row r="17" ht="12.75">
      <c r="B17" t="s">
        <v>13</v>
      </c>
    </row>
    <row r="18" ht="12.75">
      <c r="B18" t="s">
        <v>14</v>
      </c>
    </row>
    <row r="19" ht="12.75">
      <c r="B19" t="s">
        <v>15</v>
      </c>
    </row>
    <row r="20" ht="12.75">
      <c r="B20" t="s">
        <v>16</v>
      </c>
    </row>
    <row r="23" ht="12.75">
      <c r="B23" t="s">
        <v>17</v>
      </c>
    </row>
    <row r="25" ht="12.75">
      <c r="B25" t="s">
        <v>18</v>
      </c>
    </row>
    <row r="26" ht="12.75">
      <c r="B26" t="s">
        <v>19</v>
      </c>
    </row>
    <row r="27" ht="12.75">
      <c r="B27" t="s">
        <v>20</v>
      </c>
    </row>
    <row r="28" ht="12.75">
      <c r="B28" t="s">
        <v>21</v>
      </c>
    </row>
    <row r="30" spans="2:10" ht="12.75">
      <c r="B30" s="4" t="s">
        <v>22</v>
      </c>
      <c r="C30" s="5"/>
      <c r="D30" s="5"/>
      <c r="E30" s="5"/>
      <c r="F30" s="5"/>
      <c r="G30" s="5"/>
      <c r="H30" s="5"/>
      <c r="I30" s="6"/>
      <c r="J30" s="7"/>
    </row>
    <row r="31" spans="2:10" ht="12.75">
      <c r="B31" s="7" t="s">
        <v>23</v>
      </c>
      <c r="C31" s="4" t="s">
        <v>24</v>
      </c>
      <c r="D31" s="5"/>
      <c r="E31" s="5"/>
      <c r="F31" s="5"/>
      <c r="G31" s="5"/>
      <c r="H31" s="5"/>
      <c r="I31" s="5"/>
      <c r="J31" s="24">
        <v>12205583</v>
      </c>
    </row>
    <row r="32" spans="2:10" ht="12.75">
      <c r="B32" s="7" t="s">
        <v>25</v>
      </c>
      <c r="C32" s="4" t="s">
        <v>26</v>
      </c>
      <c r="D32" s="5"/>
      <c r="E32" s="5"/>
      <c r="F32" s="5"/>
      <c r="G32" s="5"/>
      <c r="H32" s="5"/>
      <c r="I32" s="5"/>
      <c r="J32" s="24">
        <v>50176599</v>
      </c>
    </row>
    <row r="33" spans="2:10" ht="12.75">
      <c r="B33" s="7" t="s">
        <v>27</v>
      </c>
      <c r="C33" s="2" t="s">
        <v>28</v>
      </c>
      <c r="D33" s="3"/>
      <c r="E33" s="3"/>
      <c r="F33" s="3"/>
      <c r="G33" s="3"/>
      <c r="H33" s="3"/>
      <c r="I33" s="3"/>
      <c r="J33" s="24">
        <v>0</v>
      </c>
    </row>
    <row r="34" spans="8:10" ht="12.75">
      <c r="H34" t="s">
        <v>43</v>
      </c>
      <c r="J34" s="24">
        <f>SUM(J31:J33)</f>
        <v>62382182</v>
      </c>
    </row>
    <row r="35" spans="2:10" ht="12.75">
      <c r="B35" t="s">
        <v>20</v>
      </c>
      <c r="J35" s="25"/>
    </row>
    <row r="36" ht="12.75">
      <c r="J36" s="25"/>
    </row>
    <row r="37" spans="2:10" ht="12.75">
      <c r="B37" t="s">
        <v>29</v>
      </c>
      <c r="C37" t="s">
        <v>30</v>
      </c>
      <c r="J37" s="25"/>
    </row>
    <row r="38" ht="12.75">
      <c r="J38" s="25"/>
    </row>
    <row r="39" spans="2:10" ht="12.75">
      <c r="B39" s="4" t="s">
        <v>30</v>
      </c>
      <c r="C39" s="5"/>
      <c r="D39" s="5"/>
      <c r="E39" s="5"/>
      <c r="F39" s="5"/>
      <c r="G39" s="5"/>
      <c r="H39" s="5"/>
      <c r="I39" s="5"/>
      <c r="J39" s="24" t="s">
        <v>20</v>
      </c>
    </row>
    <row r="40" spans="2:10" ht="12.75">
      <c r="B40" s="7" t="s">
        <v>31</v>
      </c>
      <c r="C40" s="4" t="s">
        <v>32</v>
      </c>
      <c r="D40" s="5"/>
      <c r="E40" s="5"/>
      <c r="F40" s="5"/>
      <c r="G40" s="5"/>
      <c r="H40" s="5"/>
      <c r="I40" s="5"/>
      <c r="J40" s="24">
        <v>208222</v>
      </c>
    </row>
    <row r="41" spans="2:10" ht="12.75">
      <c r="B41" s="7" t="s">
        <v>33</v>
      </c>
      <c r="C41" s="4" t="s">
        <v>34</v>
      </c>
      <c r="D41" s="5"/>
      <c r="E41" s="5"/>
      <c r="F41" s="5"/>
      <c r="G41" s="5"/>
      <c r="H41" s="5"/>
      <c r="I41" s="5"/>
      <c r="J41" s="24">
        <v>0</v>
      </c>
    </row>
    <row r="42" spans="2:10" ht="12.75">
      <c r="B42" s="7" t="s">
        <v>35</v>
      </c>
      <c r="C42" s="4" t="s">
        <v>36</v>
      </c>
      <c r="D42" s="5"/>
      <c r="E42" s="5"/>
      <c r="F42" s="5"/>
      <c r="G42" s="5"/>
      <c r="H42" s="5"/>
      <c r="I42" s="5"/>
      <c r="J42" s="24">
        <v>21273351</v>
      </c>
    </row>
    <row r="43" spans="2:10" ht="12.75">
      <c r="B43" s="7" t="s">
        <v>37</v>
      </c>
      <c r="C43" s="4" t="s">
        <v>38</v>
      </c>
      <c r="D43" s="5"/>
      <c r="E43" s="5"/>
      <c r="F43" s="5"/>
      <c r="G43" s="5"/>
      <c r="H43" s="5"/>
      <c r="I43" s="5"/>
      <c r="J43" s="24">
        <v>0</v>
      </c>
    </row>
    <row r="44" spans="2:10" ht="12.75">
      <c r="B44" s="7" t="s">
        <v>39</v>
      </c>
      <c r="C44" s="4" t="s">
        <v>40</v>
      </c>
      <c r="D44" s="5"/>
      <c r="E44" s="5"/>
      <c r="F44" s="5"/>
      <c r="G44" s="5"/>
      <c r="H44" s="5"/>
      <c r="I44" s="5"/>
      <c r="J44" s="24">
        <v>0</v>
      </c>
    </row>
    <row r="45" spans="2:10" ht="12.75">
      <c r="B45" s="7" t="s">
        <v>41</v>
      </c>
      <c r="C45" s="4" t="s">
        <v>42</v>
      </c>
      <c r="D45" s="5"/>
      <c r="E45" s="5"/>
      <c r="F45" s="5"/>
      <c r="G45" s="5"/>
      <c r="H45" s="5"/>
      <c r="I45" s="5"/>
      <c r="J45" s="24">
        <v>9275990</v>
      </c>
    </row>
    <row r="46" spans="8:10" ht="12.75">
      <c r="H46" t="s">
        <v>43</v>
      </c>
      <c r="J46" s="24">
        <f>J40+J42-J45</f>
        <v>12205583</v>
      </c>
    </row>
    <row r="49" ht="12.75">
      <c r="B49" t="s">
        <v>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A31">
      <selection activeCell="C41" sqref="C41:E43"/>
    </sheetView>
  </sheetViews>
  <sheetFormatPr defaultColWidth="9.00390625" defaultRowHeight="12.75"/>
  <cols>
    <col min="1" max="1" width="3.125" style="0" customWidth="1"/>
    <col min="2" max="2" width="23.50390625" style="0" customWidth="1"/>
    <col min="3" max="3" width="15.50390625" style="0" customWidth="1"/>
    <col min="4" max="4" width="16.00390625" style="0" customWidth="1"/>
    <col min="5" max="5" width="17.50390625" style="0" customWidth="1"/>
    <col min="6" max="6" width="23.125" style="0" customWidth="1"/>
  </cols>
  <sheetData>
    <row r="1" ht="12.75">
      <c r="B1" t="s">
        <v>75</v>
      </c>
    </row>
    <row r="2" spans="2:3" ht="12.75">
      <c r="B2" s="20" t="s">
        <v>44</v>
      </c>
      <c r="C2" s="20"/>
    </row>
    <row r="4" spans="2:6" ht="19.5" customHeight="1">
      <c r="B4" s="9" t="s">
        <v>45</v>
      </c>
      <c r="C4" s="10" t="s">
        <v>46</v>
      </c>
      <c r="D4" s="9" t="s">
        <v>47</v>
      </c>
      <c r="E4" s="9" t="s">
        <v>48</v>
      </c>
      <c r="F4" s="9" t="s">
        <v>49</v>
      </c>
    </row>
    <row r="5" spans="2:6" ht="12.75">
      <c r="B5" s="10">
        <v>1</v>
      </c>
      <c r="C5" s="10">
        <v>2</v>
      </c>
      <c r="D5" s="10">
        <v>3</v>
      </c>
      <c r="E5" s="10">
        <v>4</v>
      </c>
      <c r="F5" s="10" t="s">
        <v>50</v>
      </c>
    </row>
    <row r="6" spans="2:6" ht="12.75">
      <c r="B6" s="11" t="s">
        <v>51</v>
      </c>
      <c r="C6" s="12" t="s">
        <v>52</v>
      </c>
      <c r="D6" s="12" t="s">
        <v>52</v>
      </c>
      <c r="E6" s="12" t="s">
        <v>52</v>
      </c>
      <c r="F6" s="12" t="s">
        <v>52</v>
      </c>
    </row>
    <row r="7" spans="2:6" ht="12.75">
      <c r="B7" s="11" t="s">
        <v>53</v>
      </c>
      <c r="C7" s="22">
        <v>208222</v>
      </c>
      <c r="D7" s="22">
        <v>6381</v>
      </c>
      <c r="E7" s="22">
        <f>C7-D7</f>
        <v>201841</v>
      </c>
      <c r="F7" s="13">
        <f>D7/C7*100</f>
        <v>3.064517678247255</v>
      </c>
    </row>
    <row r="8" spans="2:6" ht="12.75">
      <c r="B8" s="11" t="s">
        <v>54</v>
      </c>
      <c r="C8" s="22">
        <v>21273351</v>
      </c>
      <c r="D8" s="22">
        <v>9269609</v>
      </c>
      <c r="E8" s="22">
        <f>C8-D8</f>
        <v>12003742</v>
      </c>
      <c r="F8" s="13">
        <f>D8/C8*100</f>
        <v>43.573807436355466</v>
      </c>
    </row>
    <row r="9" spans="2:6" ht="12.75">
      <c r="B9" s="11" t="s">
        <v>55</v>
      </c>
      <c r="C9" s="22">
        <f>SUM(C7:C8)</f>
        <v>21481573</v>
      </c>
      <c r="D9" s="22">
        <f>SUM(D7:D8)</f>
        <v>9275990</v>
      </c>
      <c r="E9" s="22">
        <f>SUM(E7:E8)</f>
        <v>12205583</v>
      </c>
      <c r="F9" s="13">
        <f>D9/C9*100</f>
        <v>43.18114879203678</v>
      </c>
    </row>
    <row r="12" ht="12.75">
      <c r="B12" t="s">
        <v>76</v>
      </c>
    </row>
    <row r="13" ht="12.75">
      <c r="B13" s="20" t="s">
        <v>56</v>
      </c>
    </row>
    <row r="15" spans="2:5" ht="12.75">
      <c r="B15" s="14" t="s">
        <v>45</v>
      </c>
      <c r="C15" s="15" t="s">
        <v>46</v>
      </c>
      <c r="D15" s="15" t="s">
        <v>46</v>
      </c>
      <c r="E15" s="15" t="s">
        <v>59</v>
      </c>
    </row>
    <row r="16" spans="2:5" ht="12.75">
      <c r="B16" s="16"/>
      <c r="C16" s="17" t="s">
        <v>57</v>
      </c>
      <c r="D16" s="17" t="s">
        <v>58</v>
      </c>
      <c r="E16" s="18"/>
    </row>
    <row r="17" spans="2:5" ht="12.75">
      <c r="B17" s="17">
        <v>1</v>
      </c>
      <c r="C17" s="17">
        <v>2</v>
      </c>
      <c r="D17" s="17">
        <v>3</v>
      </c>
      <c r="E17" s="17" t="s">
        <v>60</v>
      </c>
    </row>
    <row r="18" spans="2:5" ht="12.75">
      <c r="B18" s="11" t="s">
        <v>51</v>
      </c>
      <c r="C18" s="12" t="s">
        <v>52</v>
      </c>
      <c r="D18" s="12" t="s">
        <v>52</v>
      </c>
      <c r="E18" s="12" t="s">
        <v>52</v>
      </c>
    </row>
    <row r="19" spans="2:5" ht="12.75">
      <c r="B19" s="11" t="s">
        <v>53</v>
      </c>
      <c r="C19" s="22">
        <v>0</v>
      </c>
      <c r="D19" s="22">
        <v>208222</v>
      </c>
      <c r="E19" s="13">
        <v>0</v>
      </c>
    </row>
    <row r="20" spans="2:5" ht="12.75">
      <c r="B20" s="11" t="s">
        <v>54</v>
      </c>
      <c r="C20" s="22">
        <v>15316994.34</v>
      </c>
      <c r="D20" s="22">
        <v>21273351</v>
      </c>
      <c r="E20" s="13">
        <f>D20/C20*100</f>
        <v>138.88724202531762</v>
      </c>
    </row>
    <row r="21" spans="2:5" ht="12.75">
      <c r="B21" s="11" t="s">
        <v>55</v>
      </c>
      <c r="C21" s="22">
        <f>SUM(C19:C20)</f>
        <v>15316994.34</v>
      </c>
      <c r="D21" s="22">
        <f>SUM(D19:D20)</f>
        <v>21481573</v>
      </c>
      <c r="E21" s="13">
        <f>D21/C21*100</f>
        <v>140.24666016818546</v>
      </c>
    </row>
    <row r="24" ht="12.75">
      <c r="B24" t="s">
        <v>77</v>
      </c>
    </row>
    <row r="26" spans="2:6" ht="12.75">
      <c r="B26" s="14" t="s">
        <v>45</v>
      </c>
      <c r="C26" s="15" t="s">
        <v>46</v>
      </c>
      <c r="D26" s="15" t="s">
        <v>46</v>
      </c>
      <c r="E26" s="15" t="s">
        <v>63</v>
      </c>
      <c r="F26" s="15" t="s">
        <v>65</v>
      </c>
    </row>
    <row r="27" spans="2:6" ht="12.75">
      <c r="B27" s="16"/>
      <c r="C27" s="17" t="s">
        <v>61</v>
      </c>
      <c r="D27" s="17" t="s">
        <v>62</v>
      </c>
      <c r="E27" s="18" t="s">
        <v>64</v>
      </c>
      <c r="F27" s="18" t="s">
        <v>64</v>
      </c>
    </row>
    <row r="28" spans="2:6" ht="12.75">
      <c r="B28" s="17">
        <v>1</v>
      </c>
      <c r="C28" s="17">
        <v>2</v>
      </c>
      <c r="D28" s="17">
        <v>3</v>
      </c>
      <c r="E28" s="17">
        <v>4</v>
      </c>
      <c r="F28" s="17">
        <v>4</v>
      </c>
    </row>
    <row r="29" spans="2:6" ht="12.75">
      <c r="B29" s="11" t="s">
        <v>51</v>
      </c>
      <c r="C29" s="12" t="s">
        <v>52</v>
      </c>
      <c r="D29" s="12" t="s">
        <v>52</v>
      </c>
      <c r="E29" s="12" t="s">
        <v>52</v>
      </c>
      <c r="F29" s="12" t="s">
        <v>52</v>
      </c>
    </row>
    <row r="30" spans="2:6" ht="12.75">
      <c r="B30" s="11" t="s">
        <v>53</v>
      </c>
      <c r="C30" s="22">
        <v>208222</v>
      </c>
      <c r="D30" s="22">
        <v>0</v>
      </c>
      <c r="E30" s="13">
        <v>100</v>
      </c>
      <c r="F30" s="13">
        <v>0</v>
      </c>
    </row>
    <row r="31" spans="2:6" ht="12.75">
      <c r="B31" s="11" t="s">
        <v>54</v>
      </c>
      <c r="C31" s="22">
        <v>8538687</v>
      </c>
      <c r="D31" s="22">
        <v>12734664</v>
      </c>
      <c r="E31" s="13">
        <f>C31/21273351*100</f>
        <v>40.13795005779767</v>
      </c>
      <c r="F31" s="13">
        <f>D31/D20*100</f>
        <v>59.86204994220233</v>
      </c>
    </row>
    <row r="32" spans="2:6" ht="12.75">
      <c r="B32" s="11" t="s">
        <v>55</v>
      </c>
      <c r="C32" s="22">
        <f>SUM(C30:C31)</f>
        <v>8746909</v>
      </c>
      <c r="D32" s="22">
        <f>SUM(D30:D31)</f>
        <v>12734664</v>
      </c>
      <c r="E32" s="13">
        <f>C32/D21*100</f>
        <v>40.71819600920286</v>
      </c>
      <c r="F32" s="13">
        <f>D32/D21*100</f>
        <v>59.28180399079713</v>
      </c>
    </row>
    <row r="35" ht="12.75">
      <c r="B35" t="s">
        <v>78</v>
      </c>
    </row>
    <row r="37" spans="2:6" ht="12.75">
      <c r="B37" s="14" t="s">
        <v>45</v>
      </c>
      <c r="C37" s="15" t="s">
        <v>46</v>
      </c>
      <c r="D37" s="15" t="s">
        <v>46</v>
      </c>
      <c r="E37" s="15" t="s">
        <v>46</v>
      </c>
      <c r="F37" s="15" t="s">
        <v>69</v>
      </c>
    </row>
    <row r="38" spans="2:6" ht="12.75">
      <c r="B38" s="16"/>
      <c r="C38" s="17" t="s">
        <v>66</v>
      </c>
      <c r="D38" s="17" t="s">
        <v>67</v>
      </c>
      <c r="E38" s="17" t="s">
        <v>68</v>
      </c>
      <c r="F38" s="18" t="s">
        <v>70</v>
      </c>
    </row>
    <row r="39" spans="2:6" ht="12.75">
      <c r="B39" s="17">
        <v>1</v>
      </c>
      <c r="C39" s="17">
        <v>2</v>
      </c>
      <c r="D39" s="17">
        <v>3</v>
      </c>
      <c r="E39" s="17">
        <v>4</v>
      </c>
      <c r="F39" s="17">
        <v>4</v>
      </c>
    </row>
    <row r="40" spans="2:6" ht="12.75">
      <c r="B40" s="11" t="s">
        <v>51</v>
      </c>
      <c r="C40" s="12" t="s">
        <v>52</v>
      </c>
      <c r="D40" s="12" t="s">
        <v>52</v>
      </c>
      <c r="E40" s="12" t="s">
        <v>52</v>
      </c>
      <c r="F40" s="12" t="s">
        <v>52</v>
      </c>
    </row>
    <row r="41" spans="2:6" ht="12.75">
      <c r="B41" s="11" t="s">
        <v>53</v>
      </c>
      <c r="C41" s="22">
        <v>208222</v>
      </c>
      <c r="D41" s="22">
        <v>0</v>
      </c>
      <c r="E41" s="22">
        <v>0</v>
      </c>
      <c r="F41" s="13">
        <v>0</v>
      </c>
    </row>
    <row r="42" spans="2:6" ht="12.75">
      <c r="B42" s="11" t="s">
        <v>54</v>
      </c>
      <c r="C42" s="22">
        <v>1791778</v>
      </c>
      <c r="D42" s="22">
        <v>5155633</v>
      </c>
      <c r="E42" s="22">
        <v>66665</v>
      </c>
      <c r="F42" s="13">
        <f>C42+D42+E42</f>
        <v>7014076</v>
      </c>
    </row>
    <row r="43" spans="2:6" ht="12.75">
      <c r="B43" s="11" t="s">
        <v>55</v>
      </c>
      <c r="C43" s="22">
        <f>SUM(C41:C42)</f>
        <v>2000000</v>
      </c>
      <c r="D43" s="22">
        <f>SUM(D41:D42)</f>
        <v>5155633</v>
      </c>
      <c r="E43" s="22">
        <v>66665</v>
      </c>
      <c r="F43" s="13">
        <f>C43+D43+E43</f>
        <v>7222298</v>
      </c>
    </row>
    <row r="46" spans="2:7" ht="12.75">
      <c r="B46" s="19" t="s">
        <v>71</v>
      </c>
      <c r="C46" s="19"/>
      <c r="D46" s="19"/>
      <c r="E46" s="19"/>
      <c r="F46" s="19"/>
      <c r="G46" s="19"/>
    </row>
    <row r="47" spans="2:7" ht="12.75">
      <c r="B47" s="19" t="s">
        <v>72</v>
      </c>
      <c r="C47" s="19"/>
      <c r="D47" s="19"/>
      <c r="E47" s="19"/>
      <c r="F47" s="19"/>
      <c r="G47" s="19"/>
    </row>
    <row r="48" spans="2:7" ht="12.75">
      <c r="B48" s="19" t="s">
        <v>73</v>
      </c>
      <c r="C48" s="19"/>
      <c r="D48" s="19"/>
      <c r="E48" s="19"/>
      <c r="F48" s="19"/>
      <c r="G48" s="19"/>
    </row>
    <row r="49" spans="2:7" ht="12.75">
      <c r="B49" s="19" t="s">
        <v>74</v>
      </c>
      <c r="C49" s="19"/>
      <c r="D49" s="19"/>
      <c r="E49" s="19"/>
      <c r="F49" s="19"/>
      <c r="G49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4"/>
  <sheetViews>
    <sheetView tabSelected="1" workbookViewId="0" topLeftCell="A455">
      <selection activeCell="E468" sqref="E468"/>
    </sheetView>
  </sheetViews>
  <sheetFormatPr defaultColWidth="9.00390625" defaultRowHeight="12.75"/>
  <cols>
    <col min="1" max="1" width="3.375" style="0" customWidth="1"/>
    <col min="2" max="2" width="4.50390625" style="0" customWidth="1"/>
    <col min="3" max="3" width="24.625" style="0" customWidth="1"/>
    <col min="4" max="4" width="16.875" style="0" customWidth="1"/>
    <col min="5" max="5" width="19.00390625" style="0" customWidth="1"/>
    <col min="6" max="6" width="17.50390625" style="0" customWidth="1"/>
    <col min="7" max="7" width="12.00390625" style="0" customWidth="1"/>
    <col min="8" max="8" width="9.50390625" style="0" customWidth="1"/>
    <col min="9" max="9" width="9.375" style="0" customWidth="1"/>
    <col min="10" max="10" width="17.125" style="0" customWidth="1"/>
  </cols>
  <sheetData>
    <row r="1" spans="2:3" ht="12.75">
      <c r="B1" t="s">
        <v>79</v>
      </c>
      <c r="C1" t="s">
        <v>80</v>
      </c>
    </row>
    <row r="3" spans="2:6" ht="12.75">
      <c r="B3" s="4" t="s">
        <v>81</v>
      </c>
      <c r="C3" s="5"/>
      <c r="D3" s="5"/>
      <c r="E3" s="5"/>
      <c r="F3" s="8" t="s">
        <v>20</v>
      </c>
    </row>
    <row r="4" spans="2:6" ht="12.75">
      <c r="B4" s="7" t="s">
        <v>31</v>
      </c>
      <c r="C4" s="4" t="s">
        <v>82</v>
      </c>
      <c r="D4" s="5"/>
      <c r="E4" s="5"/>
      <c r="F4" s="24">
        <v>81862</v>
      </c>
    </row>
    <row r="5" spans="2:6" ht="12.75">
      <c r="B5" s="7" t="s">
        <v>33</v>
      </c>
      <c r="C5" s="4" t="s">
        <v>83</v>
      </c>
      <c r="D5" s="5"/>
      <c r="E5" s="5"/>
      <c r="F5" s="24">
        <v>19632894</v>
      </c>
    </row>
    <row r="6" spans="2:6" ht="12.75">
      <c r="B6" s="7" t="s">
        <v>35</v>
      </c>
      <c r="C6" s="4" t="s">
        <v>84</v>
      </c>
      <c r="D6" s="5"/>
      <c r="E6" s="5"/>
      <c r="F6" s="24">
        <v>815274</v>
      </c>
    </row>
    <row r="7" spans="2:6" ht="12.75">
      <c r="B7" s="7" t="s">
        <v>37</v>
      </c>
      <c r="C7" s="4" t="s">
        <v>85</v>
      </c>
      <c r="D7" s="5"/>
      <c r="E7" s="5"/>
      <c r="F7" s="24">
        <v>0</v>
      </c>
    </row>
    <row r="8" spans="2:6" ht="12.75">
      <c r="B8" s="7" t="s">
        <v>39</v>
      </c>
      <c r="C8" s="4" t="s">
        <v>86</v>
      </c>
      <c r="D8" s="5"/>
      <c r="E8" s="5"/>
      <c r="F8" s="24">
        <v>23912195</v>
      </c>
    </row>
    <row r="9" spans="2:6" ht="12.75">
      <c r="B9" s="7" t="s">
        <v>87</v>
      </c>
      <c r="C9" s="4" t="s">
        <v>88</v>
      </c>
      <c r="D9" s="5"/>
      <c r="E9" s="5"/>
      <c r="F9" s="24">
        <v>0</v>
      </c>
    </row>
    <row r="10" spans="2:6" ht="12.75">
      <c r="B10" s="7" t="s">
        <v>89</v>
      </c>
      <c r="C10" s="4" t="s">
        <v>90</v>
      </c>
      <c r="D10" s="5"/>
      <c r="E10" s="5"/>
      <c r="F10" s="24">
        <v>0</v>
      </c>
    </row>
    <row r="11" spans="2:6" ht="12.75">
      <c r="B11" s="7" t="s">
        <v>91</v>
      </c>
      <c r="C11" s="4" t="s">
        <v>92</v>
      </c>
      <c r="D11" s="5"/>
      <c r="E11" s="5"/>
      <c r="F11" s="24">
        <v>3293587</v>
      </c>
    </row>
    <row r="12" spans="2:6" ht="12.75">
      <c r="B12" s="7" t="s">
        <v>93</v>
      </c>
      <c r="C12" s="4" t="s">
        <v>94</v>
      </c>
      <c r="D12" s="5"/>
      <c r="E12" s="5"/>
      <c r="F12" s="24">
        <v>2440787</v>
      </c>
    </row>
    <row r="13" spans="5:6" ht="12.75">
      <c r="E13" t="s">
        <v>43</v>
      </c>
      <c r="F13" s="24">
        <f>F4+F5+F6+F7+F8+F9+F10+F11+F12</f>
        <v>50176599</v>
      </c>
    </row>
    <row r="15" ht="12.75">
      <c r="B15" t="s">
        <v>95</v>
      </c>
    </row>
    <row r="16" ht="12.75">
      <c r="B16" s="20" t="s">
        <v>96</v>
      </c>
    </row>
    <row r="18" spans="3:6" ht="12.75">
      <c r="C18" s="14" t="s">
        <v>98</v>
      </c>
      <c r="D18" s="15" t="s">
        <v>97</v>
      </c>
      <c r="E18" s="15" t="s">
        <v>97</v>
      </c>
      <c r="F18" s="15" t="s">
        <v>59</v>
      </c>
    </row>
    <row r="19" spans="3:6" ht="12.75">
      <c r="C19" s="16" t="s">
        <v>99</v>
      </c>
      <c r="D19" s="17" t="s">
        <v>57</v>
      </c>
      <c r="E19" s="17" t="s">
        <v>58</v>
      </c>
      <c r="F19" s="18"/>
    </row>
    <row r="20" spans="3:6" ht="12.75">
      <c r="C20" s="17">
        <v>1</v>
      </c>
      <c r="D20" s="17">
        <v>2</v>
      </c>
      <c r="E20" s="17">
        <v>3</v>
      </c>
      <c r="F20" s="17" t="s">
        <v>60</v>
      </c>
    </row>
    <row r="21" spans="3:6" ht="12.75">
      <c r="C21" s="11" t="s">
        <v>98</v>
      </c>
      <c r="D21" s="12" t="s">
        <v>52</v>
      </c>
      <c r="E21" s="12" t="s">
        <v>52</v>
      </c>
      <c r="F21" s="12" t="s">
        <v>52</v>
      </c>
    </row>
    <row r="22" spans="3:6" ht="12.75">
      <c r="C22" s="11" t="s">
        <v>100</v>
      </c>
      <c r="D22" s="22">
        <v>179099</v>
      </c>
      <c r="E22" s="22">
        <v>81862</v>
      </c>
      <c r="F22" s="22">
        <f>E22/D22*100</f>
        <v>45.70768122658418</v>
      </c>
    </row>
    <row r="23" spans="3:6" ht="12.75">
      <c r="C23" s="11" t="s">
        <v>101</v>
      </c>
      <c r="D23" s="22">
        <v>6849514</v>
      </c>
      <c r="E23" s="22">
        <v>19632894</v>
      </c>
      <c r="F23" s="22">
        <f>E23/D23*100</f>
        <v>286.6319274622988</v>
      </c>
    </row>
    <row r="24" spans="3:6" ht="12.75">
      <c r="C24" s="11" t="s">
        <v>84</v>
      </c>
      <c r="D24" s="22">
        <v>5483620</v>
      </c>
      <c r="E24" s="22">
        <v>815274</v>
      </c>
      <c r="F24" s="22">
        <f aca="true" t="shared" si="0" ref="F24:F29">E24/D24*100</f>
        <v>14.867441580561746</v>
      </c>
    </row>
    <row r="25" spans="3:6" ht="12.75">
      <c r="C25" s="11" t="s">
        <v>102</v>
      </c>
      <c r="D25" s="22">
        <v>19357838</v>
      </c>
      <c r="E25" s="22">
        <v>23912195</v>
      </c>
      <c r="F25" s="22">
        <f t="shared" si="0"/>
        <v>123.5271986468737</v>
      </c>
    </row>
    <row r="26" spans="3:6" ht="12.75">
      <c r="C26" s="11" t="s">
        <v>88</v>
      </c>
      <c r="D26" s="22">
        <v>27493877</v>
      </c>
      <c r="E26" s="22"/>
      <c r="F26" s="22">
        <f t="shared" si="0"/>
        <v>0</v>
      </c>
    </row>
    <row r="27" spans="3:6" ht="12.75">
      <c r="C27" s="11" t="s">
        <v>92</v>
      </c>
      <c r="D27" s="22">
        <v>3454980</v>
      </c>
      <c r="E27" s="22">
        <v>3293587</v>
      </c>
      <c r="F27" s="22">
        <f t="shared" si="0"/>
        <v>95.32868497068</v>
      </c>
    </row>
    <row r="28" spans="3:6" ht="12.75">
      <c r="C28" s="11" t="s">
        <v>94</v>
      </c>
      <c r="D28" s="22">
        <v>3007530</v>
      </c>
      <c r="E28" s="22">
        <v>2440787</v>
      </c>
      <c r="F28" s="22">
        <f t="shared" si="0"/>
        <v>81.15586544440121</v>
      </c>
    </row>
    <row r="29" spans="3:6" ht="12.75">
      <c r="C29" s="11" t="s">
        <v>55</v>
      </c>
      <c r="D29" s="22">
        <f>SUM(D22:D28)</f>
        <v>65826458</v>
      </c>
      <c r="E29" s="22">
        <f>SUM(E22:E28)</f>
        <v>50176599</v>
      </c>
      <c r="F29" s="22">
        <f t="shared" si="0"/>
        <v>76.22557938633125</v>
      </c>
    </row>
    <row r="32" ht="12.75">
      <c r="B32" t="s">
        <v>103</v>
      </c>
    </row>
    <row r="34" ht="12.75">
      <c r="B34" t="s">
        <v>104</v>
      </c>
    </row>
    <row r="35" ht="12.75">
      <c r="B35" t="s">
        <v>105</v>
      </c>
    </row>
    <row r="36" ht="12.75">
      <c r="B36" t="s">
        <v>106</v>
      </c>
    </row>
    <row r="38" ht="12.75">
      <c r="B38" t="s">
        <v>107</v>
      </c>
    </row>
    <row r="39" ht="12.75">
      <c r="B39" t="s">
        <v>108</v>
      </c>
    </row>
    <row r="40" ht="12.75">
      <c r="B40" t="s">
        <v>109</v>
      </c>
    </row>
    <row r="41" ht="12.75">
      <c r="B41" t="s">
        <v>110</v>
      </c>
    </row>
    <row r="43" ht="12.75">
      <c r="B43" t="s">
        <v>111</v>
      </c>
    </row>
    <row r="44" ht="12.75">
      <c r="B44" t="s">
        <v>113</v>
      </c>
    </row>
    <row r="45" ht="12.75">
      <c r="B45" t="s">
        <v>112</v>
      </c>
    </row>
    <row r="47" ht="12.75">
      <c r="B47" t="s">
        <v>114</v>
      </c>
    </row>
    <row r="48" ht="12.75">
      <c r="B48" t="s">
        <v>115</v>
      </c>
    </row>
    <row r="49" ht="12.75">
      <c r="B49" t="s">
        <v>116</v>
      </c>
    </row>
    <row r="50" ht="12.75">
      <c r="B50" t="s">
        <v>117</v>
      </c>
    </row>
    <row r="52" ht="12.75">
      <c r="B52" t="s">
        <v>118</v>
      </c>
    </row>
    <row r="53" ht="12.75">
      <c r="B53" t="s">
        <v>119</v>
      </c>
    </row>
    <row r="55" ht="12.75">
      <c r="B55" t="s">
        <v>123</v>
      </c>
    </row>
    <row r="56" ht="12.75">
      <c r="B56" t="s">
        <v>122</v>
      </c>
    </row>
    <row r="57" ht="12.75">
      <c r="B57" t="s">
        <v>120</v>
      </c>
    </row>
    <row r="59" spans="2:6" ht="12.75">
      <c r="B59" s="4" t="s">
        <v>334</v>
      </c>
      <c r="C59" s="5"/>
      <c r="D59" s="5"/>
      <c r="E59" s="5"/>
      <c r="F59" s="7"/>
    </row>
    <row r="60" spans="2:6" ht="12.75">
      <c r="B60" s="7" t="s">
        <v>23</v>
      </c>
      <c r="C60" s="4" t="s">
        <v>121</v>
      </c>
      <c r="D60" s="5"/>
      <c r="E60" s="5"/>
      <c r="F60" s="24">
        <v>22355487</v>
      </c>
    </row>
    <row r="61" spans="2:6" ht="12.75">
      <c r="B61" s="7" t="s">
        <v>25</v>
      </c>
      <c r="C61" s="4" t="s">
        <v>124</v>
      </c>
      <c r="D61" s="5"/>
      <c r="E61" s="5"/>
      <c r="F61" s="24">
        <v>40026696</v>
      </c>
    </row>
    <row r="62" spans="5:6" ht="12.75">
      <c r="E62" t="s">
        <v>43</v>
      </c>
      <c r="F62" s="24">
        <v>62382182</v>
      </c>
    </row>
    <row r="63" ht="12.75">
      <c r="F63" s="25"/>
    </row>
    <row r="64" ht="12.75">
      <c r="F64" s="25"/>
    </row>
    <row r="65" spans="2:6" ht="12.75">
      <c r="B65" t="s">
        <v>154</v>
      </c>
      <c r="C65" t="s">
        <v>125</v>
      </c>
      <c r="F65" s="25"/>
    </row>
    <row r="66" ht="12.75">
      <c r="F66" s="25"/>
    </row>
    <row r="67" spans="2:6" ht="12.75">
      <c r="B67" s="4" t="s">
        <v>126</v>
      </c>
      <c r="C67" s="5"/>
      <c r="D67" s="5"/>
      <c r="E67" s="5"/>
      <c r="F67" s="24" t="s">
        <v>20</v>
      </c>
    </row>
    <row r="68" spans="2:6" ht="12.75">
      <c r="B68" s="7" t="s">
        <v>31</v>
      </c>
      <c r="C68" s="4" t="s">
        <v>127</v>
      </c>
      <c r="D68" s="5"/>
      <c r="E68" s="5"/>
      <c r="F68" s="24">
        <v>0</v>
      </c>
    </row>
    <row r="69" spans="2:6" ht="12.75">
      <c r="B69" s="7" t="s">
        <v>33</v>
      </c>
      <c r="C69" s="4" t="s">
        <v>128</v>
      </c>
      <c r="D69" s="5"/>
      <c r="E69" s="5"/>
      <c r="F69" s="24">
        <v>3685768</v>
      </c>
    </row>
    <row r="70" spans="2:6" ht="12.75">
      <c r="B70" s="7" t="s">
        <v>35</v>
      </c>
      <c r="C70" s="4" t="s">
        <v>129</v>
      </c>
      <c r="D70" s="5"/>
      <c r="E70" s="5"/>
      <c r="F70" s="24">
        <v>13473289</v>
      </c>
    </row>
    <row r="71" spans="2:6" ht="12.75">
      <c r="B71" s="7" t="s">
        <v>37</v>
      </c>
      <c r="C71" s="4" t="s">
        <v>130</v>
      </c>
      <c r="D71" s="5"/>
      <c r="E71" s="5"/>
      <c r="F71" s="24">
        <v>1166179</v>
      </c>
    </row>
    <row r="72" spans="2:6" ht="12.75">
      <c r="B72" s="7" t="s">
        <v>39</v>
      </c>
      <c r="C72" s="4" t="s">
        <v>131</v>
      </c>
      <c r="D72" s="5"/>
      <c r="E72" s="5"/>
      <c r="F72" s="24">
        <v>0</v>
      </c>
    </row>
    <row r="73" spans="2:6" ht="12.75">
      <c r="B73" s="7" t="s">
        <v>87</v>
      </c>
      <c r="C73" s="4" t="s">
        <v>132</v>
      </c>
      <c r="D73" s="5"/>
      <c r="E73" s="5"/>
      <c r="F73" s="24">
        <v>0</v>
      </c>
    </row>
    <row r="74" spans="2:6" ht="12.75">
      <c r="B74" s="7" t="s">
        <v>89</v>
      </c>
      <c r="C74" s="4" t="s">
        <v>133</v>
      </c>
      <c r="D74" s="5"/>
      <c r="E74" s="5"/>
      <c r="F74" s="24">
        <v>0</v>
      </c>
    </row>
    <row r="75" spans="2:6" ht="12.75">
      <c r="B75" s="7" t="s">
        <v>91</v>
      </c>
      <c r="C75" s="4" t="s">
        <v>134</v>
      </c>
      <c r="D75" s="5"/>
      <c r="E75" s="5"/>
      <c r="F75" s="24">
        <v>4030251</v>
      </c>
    </row>
    <row r="76" spans="5:6" ht="12.75">
      <c r="E76" t="s">
        <v>43</v>
      </c>
      <c r="F76" s="24">
        <f>F68+F69+F70+F71+F72+F73+F74+F75</f>
        <v>22355487</v>
      </c>
    </row>
    <row r="79" ht="12.75">
      <c r="B79" t="s">
        <v>166</v>
      </c>
    </row>
    <row r="80" ht="12.75">
      <c r="B80" s="20" t="s">
        <v>155</v>
      </c>
    </row>
    <row r="82" spans="3:6" ht="12.75">
      <c r="C82" s="14" t="s">
        <v>135</v>
      </c>
      <c r="D82" s="15" t="s">
        <v>97</v>
      </c>
      <c r="E82" s="15" t="s">
        <v>97</v>
      </c>
      <c r="F82" s="15" t="s">
        <v>59</v>
      </c>
    </row>
    <row r="83" spans="3:6" ht="12.75">
      <c r="C83" s="16" t="s">
        <v>136</v>
      </c>
      <c r="D83" s="17" t="s">
        <v>57</v>
      </c>
      <c r="E83" s="17" t="s">
        <v>58</v>
      </c>
      <c r="F83" s="18"/>
    </row>
    <row r="84" spans="3:6" ht="12.75">
      <c r="C84" s="17">
        <v>1</v>
      </c>
      <c r="D84" s="17">
        <v>2</v>
      </c>
      <c r="E84" s="17">
        <v>3</v>
      </c>
      <c r="F84" s="17" t="s">
        <v>60</v>
      </c>
    </row>
    <row r="85" spans="3:6" ht="12.75">
      <c r="C85" s="11" t="s">
        <v>98</v>
      </c>
      <c r="D85" s="12" t="s">
        <v>52</v>
      </c>
      <c r="E85" s="12" t="s">
        <v>52</v>
      </c>
      <c r="F85" s="12" t="s">
        <v>52</v>
      </c>
    </row>
    <row r="86" spans="3:6" ht="12.75">
      <c r="C86" s="21" t="s">
        <v>137</v>
      </c>
      <c r="D86" s="22">
        <v>3736214</v>
      </c>
      <c r="E86" s="23">
        <v>3685768</v>
      </c>
      <c r="F86" s="13">
        <f>E86/D86*100</f>
        <v>98.64980967364289</v>
      </c>
    </row>
    <row r="87" spans="3:6" ht="12.75">
      <c r="C87" s="21" t="s">
        <v>138</v>
      </c>
      <c r="D87" s="22">
        <v>17392996</v>
      </c>
      <c r="E87" s="23">
        <v>13473289</v>
      </c>
      <c r="F87" s="13">
        <f>E87/D87*100</f>
        <v>77.4638768386999</v>
      </c>
    </row>
    <row r="88" spans="3:6" ht="12.75">
      <c r="C88" s="21" t="s">
        <v>139</v>
      </c>
      <c r="D88" s="22">
        <v>2375123</v>
      </c>
      <c r="E88" s="23">
        <v>1166179</v>
      </c>
      <c r="F88" s="13">
        <f>E88/D88*100</f>
        <v>49.09973083499254</v>
      </c>
    </row>
    <row r="89" spans="3:6" ht="12.75">
      <c r="C89" s="11" t="s">
        <v>134</v>
      </c>
      <c r="D89" s="22">
        <v>16237000</v>
      </c>
      <c r="E89" s="23">
        <v>4030251</v>
      </c>
      <c r="F89" s="13">
        <f>E89/D89*100</f>
        <v>24.821401736774035</v>
      </c>
    </row>
    <row r="90" spans="3:6" ht="12.75">
      <c r="C90" s="11" t="s">
        <v>55</v>
      </c>
      <c r="D90" s="22">
        <f>SUM(D86:D89)</f>
        <v>39741333</v>
      </c>
      <c r="E90" s="22">
        <f>SUM(E86:E89)</f>
        <v>22355487</v>
      </c>
      <c r="F90" s="13">
        <f>E90/D90*100</f>
        <v>56.252484032178785</v>
      </c>
    </row>
    <row r="93" ht="12.75">
      <c r="B93" t="s">
        <v>140</v>
      </c>
    </row>
    <row r="94" ht="12.75">
      <c r="B94" t="s">
        <v>141</v>
      </c>
    </row>
    <row r="95" ht="12.75">
      <c r="B95" t="s">
        <v>142</v>
      </c>
    </row>
    <row r="97" ht="12.75">
      <c r="B97" t="s">
        <v>143</v>
      </c>
    </row>
    <row r="98" ht="12.75">
      <c r="B98" t="s">
        <v>144</v>
      </c>
    </row>
    <row r="99" ht="12.75">
      <c r="B99" t="s">
        <v>145</v>
      </c>
    </row>
    <row r="100" ht="12.75">
      <c r="B100" t="s">
        <v>146</v>
      </c>
    </row>
    <row r="102" ht="12.75">
      <c r="B102" t="s">
        <v>335</v>
      </c>
    </row>
    <row r="103" ht="12.75">
      <c r="B103" t="s">
        <v>148</v>
      </c>
    </row>
    <row r="104" ht="12.75">
      <c r="B104" t="s">
        <v>147</v>
      </c>
    </row>
    <row r="105" ht="12.75">
      <c r="B105" t="s">
        <v>149</v>
      </c>
    </row>
    <row r="106" ht="12.75">
      <c r="B106" t="s">
        <v>150</v>
      </c>
    </row>
    <row r="107" ht="12.75">
      <c r="B107" t="s">
        <v>336</v>
      </c>
    </row>
    <row r="109" ht="12.75">
      <c r="B109" t="s">
        <v>151</v>
      </c>
    </row>
    <row r="110" ht="12.75">
      <c r="B110" t="s">
        <v>153</v>
      </c>
    </row>
    <row r="111" ht="12.75">
      <c r="B111" t="s">
        <v>152</v>
      </c>
    </row>
    <row r="114" spans="2:6" ht="12.75">
      <c r="B114" t="s">
        <v>156</v>
      </c>
      <c r="C114" t="s">
        <v>157</v>
      </c>
      <c r="F114" s="25"/>
    </row>
    <row r="115" ht="12.75">
      <c r="F115" s="25"/>
    </row>
    <row r="116" spans="2:6" ht="12.75">
      <c r="B116" s="4" t="s">
        <v>158</v>
      </c>
      <c r="C116" s="5"/>
      <c r="D116" s="5"/>
      <c r="E116" s="5"/>
      <c r="F116" s="24" t="s">
        <v>20</v>
      </c>
    </row>
    <row r="117" spans="2:6" ht="12.75">
      <c r="B117" s="7" t="s">
        <v>31</v>
      </c>
      <c r="C117" s="4" t="s">
        <v>159</v>
      </c>
      <c r="D117" s="5"/>
      <c r="E117" s="5"/>
      <c r="F117" s="24">
        <v>0</v>
      </c>
    </row>
    <row r="118" spans="2:6" ht="12.75">
      <c r="B118" s="7" t="s">
        <v>33</v>
      </c>
      <c r="C118" s="4" t="s">
        <v>160</v>
      </c>
      <c r="D118" s="5"/>
      <c r="E118" s="5"/>
      <c r="F118" s="24">
        <v>8425864</v>
      </c>
    </row>
    <row r="119" spans="2:6" ht="12.75">
      <c r="B119" s="7" t="s">
        <v>35</v>
      </c>
      <c r="C119" s="4" t="s">
        <v>161</v>
      </c>
      <c r="D119" s="5"/>
      <c r="E119" s="5"/>
      <c r="F119" s="24">
        <v>3779713</v>
      </c>
    </row>
    <row r="120" spans="2:6" ht="12.75">
      <c r="B120" s="7" t="s">
        <v>37</v>
      </c>
      <c r="C120" s="4" t="s">
        <v>162</v>
      </c>
      <c r="D120" s="5"/>
      <c r="E120" s="5"/>
      <c r="F120" s="24">
        <v>0</v>
      </c>
    </row>
    <row r="121" spans="2:6" ht="12.75">
      <c r="B121" s="7" t="s">
        <v>39</v>
      </c>
      <c r="C121" s="4" t="s">
        <v>163</v>
      </c>
      <c r="D121" s="5"/>
      <c r="E121" s="5"/>
      <c r="F121" s="24">
        <v>0</v>
      </c>
    </row>
    <row r="122" spans="2:6" ht="12.75">
      <c r="B122" s="7" t="s">
        <v>87</v>
      </c>
      <c r="C122" s="4" t="s">
        <v>164</v>
      </c>
      <c r="D122" s="5"/>
      <c r="E122" s="5"/>
      <c r="F122" s="24">
        <v>27821088</v>
      </c>
    </row>
    <row r="123" spans="2:6" ht="12.75">
      <c r="B123" s="7" t="s">
        <v>89</v>
      </c>
      <c r="C123" s="4" t="s">
        <v>165</v>
      </c>
      <c r="D123" s="5"/>
      <c r="E123" s="5"/>
      <c r="F123" s="24">
        <v>0</v>
      </c>
    </row>
    <row r="124" spans="5:6" ht="12.75">
      <c r="E124" t="s">
        <v>43</v>
      </c>
      <c r="F124" s="24">
        <f>F117+F118+F119+F120+F121+F122+F123</f>
        <v>40026665</v>
      </c>
    </row>
    <row r="127" ht="12.75">
      <c r="B127" t="s">
        <v>167</v>
      </c>
    </row>
    <row r="128" ht="12.75">
      <c r="B128" s="20" t="s">
        <v>155</v>
      </c>
    </row>
    <row r="130" spans="3:6" ht="12.75">
      <c r="C130" s="14" t="s">
        <v>135</v>
      </c>
      <c r="D130" s="15" t="s">
        <v>97</v>
      </c>
      <c r="E130" s="15" t="s">
        <v>97</v>
      </c>
      <c r="F130" s="15" t="s">
        <v>59</v>
      </c>
    </row>
    <row r="131" spans="3:6" ht="12.75">
      <c r="C131" s="16" t="s">
        <v>136</v>
      </c>
      <c r="D131" s="17" t="s">
        <v>57</v>
      </c>
      <c r="E131" s="17" t="s">
        <v>58</v>
      </c>
      <c r="F131" s="18"/>
    </row>
    <row r="132" spans="3:6" ht="12.75">
      <c r="C132" s="17">
        <v>1</v>
      </c>
      <c r="D132" s="17">
        <v>2</v>
      </c>
      <c r="E132" s="17">
        <v>3</v>
      </c>
      <c r="F132" s="17" t="s">
        <v>60</v>
      </c>
    </row>
    <row r="133" spans="3:6" ht="12.75">
      <c r="C133" s="11" t="s">
        <v>98</v>
      </c>
      <c r="D133" s="12" t="s">
        <v>52</v>
      </c>
      <c r="E133" s="12" t="s">
        <v>52</v>
      </c>
      <c r="F133" s="12" t="s">
        <v>52</v>
      </c>
    </row>
    <row r="134" spans="3:6" ht="12.75">
      <c r="C134" s="21" t="s">
        <v>160</v>
      </c>
      <c r="D134" s="22">
        <v>5626892</v>
      </c>
      <c r="E134" s="23">
        <v>8425864</v>
      </c>
      <c r="F134" s="13">
        <f>E134/D134*100</f>
        <v>149.74277096485946</v>
      </c>
    </row>
    <row r="135" spans="3:6" ht="12.75">
      <c r="C135" s="21" t="s">
        <v>161</v>
      </c>
      <c r="D135" s="22">
        <v>2674211</v>
      </c>
      <c r="E135" s="23">
        <v>3779713</v>
      </c>
      <c r="F135" s="13">
        <f>E135/D135*100</f>
        <v>141.33937075271922</v>
      </c>
    </row>
    <row r="136" spans="3:6" ht="12.75">
      <c r="C136" s="21" t="s">
        <v>164</v>
      </c>
      <c r="D136" s="22">
        <v>26085123</v>
      </c>
      <c r="E136" s="23">
        <v>27821088</v>
      </c>
      <c r="F136" s="13">
        <f>E136/D136*100</f>
        <v>106.65500024669234</v>
      </c>
    </row>
    <row r="137" spans="3:6" ht="12.75">
      <c r="C137" s="11" t="s">
        <v>55</v>
      </c>
      <c r="D137" s="22">
        <f>SUM(D134:D136)</f>
        <v>34386226</v>
      </c>
      <c r="E137" s="22">
        <f>SUM(E134:E136)</f>
        <v>40026665</v>
      </c>
      <c r="F137" s="13">
        <f>E137/D137*100</f>
        <v>116.40319295289923</v>
      </c>
    </row>
    <row r="139" ht="12.75">
      <c r="B139" t="s">
        <v>168</v>
      </c>
    </row>
    <row r="140" ht="12.75">
      <c r="B140" t="s">
        <v>169</v>
      </c>
    </row>
    <row r="141" ht="12.75">
      <c r="B141" t="s">
        <v>170</v>
      </c>
    </row>
    <row r="142" ht="12.75">
      <c r="B142" t="s">
        <v>171</v>
      </c>
    </row>
    <row r="144" ht="12.75">
      <c r="B144" t="s">
        <v>172</v>
      </c>
    </row>
    <row r="145" ht="12.75">
      <c r="B145" t="s">
        <v>173</v>
      </c>
    </row>
    <row r="146" ht="12.75">
      <c r="B146" t="s">
        <v>174</v>
      </c>
    </row>
    <row r="147" ht="12.75">
      <c r="B147" t="s">
        <v>175</v>
      </c>
    </row>
    <row r="149" ht="12.75">
      <c r="B149" t="s">
        <v>176</v>
      </c>
    </row>
    <row r="150" ht="12.75">
      <c r="B150" t="s">
        <v>177</v>
      </c>
    </row>
    <row r="152" ht="12.75">
      <c r="B152" t="s">
        <v>337</v>
      </c>
    </row>
    <row r="155" spans="2:3" ht="12.75">
      <c r="B155" t="s">
        <v>25</v>
      </c>
      <c r="C155" t="s">
        <v>178</v>
      </c>
    </row>
    <row r="157" ht="12.75">
      <c r="B157" t="s">
        <v>179</v>
      </c>
    </row>
    <row r="158" ht="12.75">
      <c r="B158" t="s">
        <v>180</v>
      </c>
    </row>
    <row r="159" ht="12.75">
      <c r="B159" t="s">
        <v>181</v>
      </c>
    </row>
    <row r="160" ht="12.75">
      <c r="B160" t="s">
        <v>182</v>
      </c>
    </row>
    <row r="161" ht="12.75">
      <c r="B161" t="s">
        <v>183</v>
      </c>
    </row>
    <row r="162" ht="12.75">
      <c r="B162" t="s">
        <v>184</v>
      </c>
    </row>
    <row r="164" ht="12.75">
      <c r="B164" t="s">
        <v>185</v>
      </c>
    </row>
    <row r="166" spans="2:6" ht="12.75">
      <c r="B166" s="4" t="s">
        <v>186</v>
      </c>
      <c r="C166" s="5"/>
      <c r="D166" s="5"/>
      <c r="E166" s="5"/>
      <c r="F166" s="7"/>
    </row>
    <row r="167" spans="2:6" ht="12.75">
      <c r="B167" s="7" t="s">
        <v>23</v>
      </c>
      <c r="C167" s="4" t="s">
        <v>187</v>
      </c>
      <c r="D167" s="5"/>
      <c r="E167" s="5"/>
      <c r="F167" s="24">
        <v>180302746</v>
      </c>
    </row>
    <row r="168" spans="2:6" ht="12.75">
      <c r="B168" s="7" t="s">
        <v>25</v>
      </c>
      <c r="C168" s="4" t="s">
        <v>188</v>
      </c>
      <c r="D168" s="5"/>
      <c r="E168" s="5"/>
      <c r="F168" s="24">
        <v>690552</v>
      </c>
    </row>
    <row r="169" spans="2:6" ht="12.75">
      <c r="B169" s="7" t="s">
        <v>27</v>
      </c>
      <c r="C169" s="4" t="s">
        <v>189</v>
      </c>
      <c r="D169" s="5"/>
      <c r="E169" s="5"/>
      <c r="F169" s="24">
        <v>141079</v>
      </c>
    </row>
    <row r="170" spans="2:6" ht="12.75">
      <c r="B170" s="7" t="s">
        <v>191</v>
      </c>
      <c r="C170" s="4" t="s">
        <v>190</v>
      </c>
      <c r="D170" s="5"/>
      <c r="E170" s="5"/>
      <c r="F170" s="24">
        <v>364469</v>
      </c>
    </row>
    <row r="171" spans="5:6" ht="12.75">
      <c r="E171" t="s">
        <v>43</v>
      </c>
      <c r="F171" s="24">
        <f>F167+F168+F169+F170</f>
        <v>181498846</v>
      </c>
    </row>
    <row r="173" ht="12.75">
      <c r="B173" t="s">
        <v>192</v>
      </c>
    </row>
    <row r="175" ht="12.75">
      <c r="B175" t="s">
        <v>193</v>
      </c>
    </row>
    <row r="177" spans="3:5" ht="12.75">
      <c r="C177" s="14" t="s">
        <v>197</v>
      </c>
      <c r="D177" s="15" t="s">
        <v>194</v>
      </c>
      <c r="E177" s="15" t="s">
        <v>196</v>
      </c>
    </row>
    <row r="178" spans="3:5" ht="12.75">
      <c r="C178" s="16"/>
      <c r="D178" s="17" t="s">
        <v>195</v>
      </c>
      <c r="E178" s="17" t="s">
        <v>20</v>
      </c>
    </row>
    <row r="179" spans="3:5" ht="12.75">
      <c r="C179" s="17">
        <v>1</v>
      </c>
      <c r="D179" s="17">
        <v>2</v>
      </c>
      <c r="E179" s="17">
        <v>3</v>
      </c>
    </row>
    <row r="180" spans="3:5" ht="12.75">
      <c r="C180" s="11" t="s">
        <v>197</v>
      </c>
      <c r="D180" s="12" t="s">
        <v>52</v>
      </c>
      <c r="E180" s="12" t="s">
        <v>198</v>
      </c>
    </row>
    <row r="181" spans="3:5" ht="12.75">
      <c r="C181" s="21" t="s">
        <v>187</v>
      </c>
      <c r="D181" s="23">
        <v>180302746</v>
      </c>
      <c r="E181" s="13">
        <f>D181/D185*100</f>
        <v>99.34098754545249</v>
      </c>
    </row>
    <row r="182" spans="3:5" ht="12.75">
      <c r="C182" s="21" t="s">
        <v>188</v>
      </c>
      <c r="D182" s="23">
        <v>690552</v>
      </c>
      <c r="E182" s="13">
        <f>D182/D185*100</f>
        <v>0.38047184057577976</v>
      </c>
    </row>
    <row r="183" spans="3:5" ht="12.75">
      <c r="C183" s="21" t="s">
        <v>189</v>
      </c>
      <c r="D183" s="23">
        <v>141079</v>
      </c>
      <c r="E183" s="13">
        <f>D183/D185*100</f>
        <v>0.07772997080102648</v>
      </c>
    </row>
    <row r="184" spans="3:5" ht="12.75">
      <c r="C184" s="21" t="s">
        <v>190</v>
      </c>
      <c r="D184" s="23">
        <v>364469</v>
      </c>
      <c r="E184" s="13">
        <f>D184/D185*100</f>
        <v>0.20081064317070096</v>
      </c>
    </row>
    <row r="185" spans="3:5" ht="12.75">
      <c r="C185" s="11" t="s">
        <v>55</v>
      </c>
      <c r="D185" s="22">
        <f>SUM(D181:D184)</f>
        <v>181498846</v>
      </c>
      <c r="E185" s="22">
        <f>SUM(E181:E184)</f>
        <v>100</v>
      </c>
    </row>
    <row r="188" ht="12.75">
      <c r="B188" t="s">
        <v>199</v>
      </c>
    </row>
    <row r="190" spans="3:6" ht="12.75">
      <c r="C190" s="14" t="s">
        <v>197</v>
      </c>
      <c r="D190" s="15" t="s">
        <v>200</v>
      </c>
      <c r="E190" s="15" t="s">
        <v>194</v>
      </c>
      <c r="F190" s="15" t="s">
        <v>202</v>
      </c>
    </row>
    <row r="191" spans="3:6" ht="12.75">
      <c r="C191" s="16"/>
      <c r="D191" s="17" t="s">
        <v>201</v>
      </c>
      <c r="E191" s="17" t="s">
        <v>195</v>
      </c>
      <c r="F191" s="17" t="s">
        <v>20</v>
      </c>
    </row>
    <row r="192" spans="3:6" ht="12.75">
      <c r="C192" s="17">
        <v>1</v>
      </c>
      <c r="D192" s="17">
        <v>2</v>
      </c>
      <c r="E192" s="17">
        <v>3</v>
      </c>
      <c r="F192" s="17" t="s">
        <v>60</v>
      </c>
    </row>
    <row r="193" spans="3:6" ht="12.75">
      <c r="C193" s="11" t="s">
        <v>197</v>
      </c>
      <c r="D193" s="12" t="s">
        <v>52</v>
      </c>
      <c r="E193" s="12" t="s">
        <v>52</v>
      </c>
      <c r="F193" s="12" t="s">
        <v>202</v>
      </c>
    </row>
    <row r="194" spans="3:6" ht="12.75">
      <c r="C194" s="21" t="s">
        <v>187</v>
      </c>
      <c r="D194" s="23">
        <v>179627127</v>
      </c>
      <c r="E194" s="23">
        <v>180302746</v>
      </c>
      <c r="F194" s="13">
        <f>E194/D194*100</f>
        <v>100.37612303402258</v>
      </c>
    </row>
    <row r="195" spans="3:6" ht="12.75">
      <c r="C195" s="21" t="s">
        <v>188</v>
      </c>
      <c r="D195" s="23">
        <v>1893962</v>
      </c>
      <c r="E195" s="23">
        <v>690552</v>
      </c>
      <c r="F195" s="13">
        <f>E195/D195*100</f>
        <v>36.46071040496061</v>
      </c>
    </row>
    <row r="196" spans="3:6" ht="12.75">
      <c r="C196" s="21" t="s">
        <v>189</v>
      </c>
      <c r="D196" s="23">
        <v>432715</v>
      </c>
      <c r="E196" s="23">
        <v>141079</v>
      </c>
      <c r="F196" s="13">
        <f>E196/D196*100</f>
        <v>32.60321458696833</v>
      </c>
    </row>
    <row r="197" spans="3:6" ht="12.75">
      <c r="C197" s="21" t="s">
        <v>190</v>
      </c>
      <c r="D197" s="23">
        <v>343222</v>
      </c>
      <c r="E197" s="23">
        <v>364469</v>
      </c>
      <c r="F197" s="13">
        <f>E197/D197*100</f>
        <v>106.19045399187699</v>
      </c>
    </row>
    <row r="198" spans="3:6" ht="12.75">
      <c r="C198" s="11" t="s">
        <v>55</v>
      </c>
      <c r="D198" s="22">
        <f>SUM(D194:D197)</f>
        <v>182297026</v>
      </c>
      <c r="E198" s="22">
        <f>SUM(E194:E197)</f>
        <v>181498846</v>
      </c>
      <c r="F198" s="13">
        <f>E198/D198*100</f>
        <v>99.56215412971136</v>
      </c>
    </row>
    <row r="200" ht="12.75">
      <c r="B200" t="s">
        <v>203</v>
      </c>
    </row>
    <row r="201" ht="12.75">
      <c r="B201" t="s">
        <v>204</v>
      </c>
    </row>
    <row r="204" ht="12.75">
      <c r="B204" t="s">
        <v>205</v>
      </c>
    </row>
    <row r="206" spans="3:6" ht="12.75">
      <c r="C206" s="14" t="s">
        <v>197</v>
      </c>
      <c r="D206" s="15" t="s">
        <v>206</v>
      </c>
      <c r="E206" s="15" t="s">
        <v>208</v>
      </c>
      <c r="F206" s="15" t="s">
        <v>198</v>
      </c>
    </row>
    <row r="207" spans="3:6" ht="12.75">
      <c r="C207" s="16"/>
      <c r="D207" s="17" t="s">
        <v>207</v>
      </c>
      <c r="E207" s="17" t="s">
        <v>207</v>
      </c>
      <c r="F207" s="17" t="s">
        <v>216</v>
      </c>
    </row>
    <row r="208" spans="3:6" ht="12.75">
      <c r="C208" s="17">
        <v>1</v>
      </c>
      <c r="D208" s="17">
        <v>2</v>
      </c>
      <c r="E208" s="17">
        <v>3</v>
      </c>
      <c r="F208" s="17" t="s">
        <v>20</v>
      </c>
    </row>
    <row r="209" spans="3:6" ht="12.75">
      <c r="C209" s="11" t="s">
        <v>197</v>
      </c>
      <c r="D209" s="12" t="s">
        <v>52</v>
      </c>
      <c r="E209" s="12" t="s">
        <v>52</v>
      </c>
      <c r="F209" s="12" t="s">
        <v>198</v>
      </c>
    </row>
    <row r="210" spans="3:6" ht="12.75">
      <c r="C210" s="21" t="s">
        <v>187</v>
      </c>
      <c r="D210" s="23">
        <v>122932276</v>
      </c>
      <c r="E210" s="23">
        <v>57370470</v>
      </c>
      <c r="F210" s="13">
        <f>D210/(D210+E210)*100</f>
        <v>68.18103369318624</v>
      </c>
    </row>
    <row r="211" spans="3:6" ht="12.75">
      <c r="C211" s="21" t="s">
        <v>188</v>
      </c>
      <c r="D211" s="23">
        <v>0</v>
      </c>
      <c r="E211" s="23">
        <v>690552</v>
      </c>
      <c r="F211" s="13">
        <v>0</v>
      </c>
    </row>
    <row r="212" spans="3:6" ht="12.75">
      <c r="C212" s="21" t="s">
        <v>189</v>
      </c>
      <c r="D212" s="23">
        <v>0</v>
      </c>
      <c r="E212" s="23">
        <v>141079</v>
      </c>
      <c r="F212" s="13">
        <v>0</v>
      </c>
    </row>
    <row r="213" spans="3:6" ht="12.75">
      <c r="C213" s="21" t="s">
        <v>190</v>
      </c>
      <c r="D213" s="23">
        <v>0</v>
      </c>
      <c r="E213" s="23">
        <v>364469</v>
      </c>
      <c r="F213" s="13">
        <v>0</v>
      </c>
    </row>
    <row r="214" spans="3:6" ht="12.75">
      <c r="C214" s="11" t="s">
        <v>55</v>
      </c>
      <c r="D214" s="22">
        <f>SUM(D210:D213)</f>
        <v>122932276</v>
      </c>
      <c r="E214" s="22">
        <f>SUM(E210:E213)</f>
        <v>58566570</v>
      </c>
      <c r="F214" s="13">
        <f>D214/(D214+E214)*100</f>
        <v>67.73171218950891</v>
      </c>
    </row>
    <row r="216" spans="2:6" ht="12.75">
      <c r="B216" t="s">
        <v>20</v>
      </c>
      <c r="C216" s="26" t="s">
        <v>338</v>
      </c>
      <c r="D216" s="27"/>
      <c r="E216" s="27"/>
      <c r="F216" s="27"/>
    </row>
    <row r="217" ht="12.75">
      <c r="C217" s="30" t="s">
        <v>339</v>
      </c>
    </row>
    <row r="219" ht="12.75">
      <c r="B219" t="s">
        <v>209</v>
      </c>
    </row>
    <row r="221" spans="3:6" ht="12.75">
      <c r="C221" s="14" t="s">
        <v>197</v>
      </c>
      <c r="D221" s="15" t="s">
        <v>210</v>
      </c>
      <c r="E221" s="15" t="s">
        <v>212</v>
      </c>
      <c r="F221" s="15" t="s">
        <v>214</v>
      </c>
    </row>
    <row r="222" spans="3:6" ht="12.75">
      <c r="C222" s="16"/>
      <c r="D222" s="17" t="s">
        <v>211</v>
      </c>
      <c r="E222" s="17" t="s">
        <v>213</v>
      </c>
      <c r="F222" s="17" t="s">
        <v>215</v>
      </c>
    </row>
    <row r="223" spans="3:6" ht="12.75">
      <c r="C223" s="17">
        <v>1</v>
      </c>
      <c r="D223" s="17">
        <v>2</v>
      </c>
      <c r="E223" s="17">
        <v>3</v>
      </c>
      <c r="F223" s="17" t="s">
        <v>20</v>
      </c>
    </row>
    <row r="224" spans="3:6" ht="12.75">
      <c r="C224" s="11" t="s">
        <v>197</v>
      </c>
      <c r="D224" s="12" t="s">
        <v>52</v>
      </c>
      <c r="E224" s="12" t="s">
        <v>52</v>
      </c>
      <c r="F224" s="12" t="s">
        <v>198</v>
      </c>
    </row>
    <row r="225" spans="3:6" ht="12.75">
      <c r="C225" s="21" t="s">
        <v>187</v>
      </c>
      <c r="D225" s="23">
        <v>159730963</v>
      </c>
      <c r="E225" s="23">
        <v>20571784</v>
      </c>
      <c r="F225" s="13">
        <f>D225/(D225+E225)*100</f>
        <v>88.59042119862988</v>
      </c>
    </row>
    <row r="226" spans="3:6" ht="12.75">
      <c r="C226" s="21" t="s">
        <v>188</v>
      </c>
      <c r="D226" s="23">
        <v>690552</v>
      </c>
      <c r="E226" s="23"/>
      <c r="F226" s="13">
        <f>D226/(D226+E226)*100</f>
        <v>100</v>
      </c>
    </row>
    <row r="227" spans="3:6" ht="12.75">
      <c r="C227" s="21" t="s">
        <v>189</v>
      </c>
      <c r="D227" s="23">
        <v>141079</v>
      </c>
      <c r="E227" s="23"/>
      <c r="F227" s="13">
        <f>D227/(D227+E227)*100</f>
        <v>100</v>
      </c>
    </row>
    <row r="228" spans="3:6" ht="12.75">
      <c r="C228" s="21" t="s">
        <v>190</v>
      </c>
      <c r="D228" s="23">
        <v>364469</v>
      </c>
      <c r="E228" s="23"/>
      <c r="F228" s="13">
        <f>D228/(D228+E228)*100</f>
        <v>100</v>
      </c>
    </row>
    <row r="229" spans="3:6" ht="12.75">
      <c r="C229" s="11" t="s">
        <v>55</v>
      </c>
      <c r="D229" s="22">
        <f>SUM(D225:D228)</f>
        <v>160927063</v>
      </c>
      <c r="E229" s="22">
        <f>SUM(E225:E228)</f>
        <v>20571784</v>
      </c>
      <c r="F229" s="13">
        <f>D229/(D229+E229)*100</f>
        <v>88.66561174352805</v>
      </c>
    </row>
    <row r="232" spans="2:3" ht="12.75">
      <c r="B232" t="s">
        <v>217</v>
      </c>
      <c r="C232" s="26" t="s">
        <v>218</v>
      </c>
    </row>
    <row r="233" ht="12.75">
      <c r="B233" t="s">
        <v>20</v>
      </c>
    </row>
    <row r="234" spans="2:6" ht="12.75">
      <c r="B234" s="4" t="s">
        <v>219</v>
      </c>
      <c r="C234" s="5"/>
      <c r="D234" s="5"/>
      <c r="E234" s="5"/>
      <c r="F234" s="7"/>
    </row>
    <row r="235" spans="2:6" ht="12.75">
      <c r="B235" s="7" t="s">
        <v>23</v>
      </c>
      <c r="C235" s="4" t="s">
        <v>220</v>
      </c>
      <c r="D235" s="5"/>
      <c r="E235" s="5"/>
      <c r="F235" s="24">
        <v>179355115</v>
      </c>
    </row>
    <row r="236" spans="2:6" ht="12.75">
      <c r="B236" s="7" t="s">
        <v>25</v>
      </c>
      <c r="C236" s="4" t="s">
        <v>221</v>
      </c>
      <c r="D236" s="5"/>
      <c r="E236" s="5"/>
      <c r="F236" s="24">
        <v>400948</v>
      </c>
    </row>
    <row r="237" spans="2:6" ht="12.75">
      <c r="B237" s="7" t="s">
        <v>27</v>
      </c>
      <c r="C237" s="4" t="s">
        <v>222</v>
      </c>
      <c r="D237" s="5"/>
      <c r="E237" s="5"/>
      <c r="F237" s="24">
        <v>251</v>
      </c>
    </row>
    <row r="238" spans="2:6" ht="12.75">
      <c r="B238" s="7" t="s">
        <v>191</v>
      </c>
      <c r="C238" s="4" t="s">
        <v>223</v>
      </c>
      <c r="D238" s="5"/>
      <c r="E238" s="5"/>
      <c r="F238" s="24">
        <v>6568</v>
      </c>
    </row>
    <row r="239" spans="5:6" ht="12.75">
      <c r="E239" t="s">
        <v>43</v>
      </c>
      <c r="F239" s="24">
        <f>F235+F236+F237+F238</f>
        <v>179762882</v>
      </c>
    </row>
    <row r="241" ht="12.75">
      <c r="B241" t="s">
        <v>224</v>
      </c>
    </row>
    <row r="244" ht="12.75">
      <c r="B244" t="s">
        <v>226</v>
      </c>
    </row>
    <row r="246" spans="3:5" ht="12.75">
      <c r="C246" s="14" t="s">
        <v>225</v>
      </c>
      <c r="D246" s="15" t="s">
        <v>227</v>
      </c>
      <c r="E246" s="15" t="s">
        <v>228</v>
      </c>
    </row>
    <row r="247" spans="3:5" ht="12.75">
      <c r="C247" s="16"/>
      <c r="D247" s="17" t="s">
        <v>195</v>
      </c>
      <c r="E247" s="17" t="s">
        <v>20</v>
      </c>
    </row>
    <row r="248" spans="3:5" ht="12.75">
      <c r="C248" s="17">
        <v>1</v>
      </c>
      <c r="D248" s="17">
        <v>2</v>
      </c>
      <c r="E248" s="17">
        <v>3</v>
      </c>
    </row>
    <row r="249" spans="3:5" ht="12.75">
      <c r="C249" s="11" t="s">
        <v>225</v>
      </c>
      <c r="D249" s="12" t="s">
        <v>52</v>
      </c>
      <c r="E249" s="12" t="s">
        <v>198</v>
      </c>
    </row>
    <row r="250" spans="3:5" ht="12.75">
      <c r="C250" s="21" t="s">
        <v>229</v>
      </c>
      <c r="D250" s="23">
        <f>D254-D253-D252-D251</f>
        <v>179355115</v>
      </c>
      <c r="E250" s="13">
        <f>D250/D254*100</f>
        <v>99.77316396162362</v>
      </c>
    </row>
    <row r="251" spans="3:5" ht="12.75">
      <c r="C251" s="21" t="s">
        <v>230</v>
      </c>
      <c r="D251" s="23">
        <v>400948</v>
      </c>
      <c r="E251" s="13">
        <f>D251/D254*100</f>
        <v>0.22304270800464804</v>
      </c>
    </row>
    <row r="252" spans="3:5" ht="12.75">
      <c r="C252" s="21" t="s">
        <v>231</v>
      </c>
      <c r="D252" s="23">
        <v>251</v>
      </c>
      <c r="E252" s="13">
        <f>D252/D254*100</f>
        <v>0.00013962838001228752</v>
      </c>
    </row>
    <row r="253" spans="3:5" ht="12.75">
      <c r="C253" s="21" t="s">
        <v>232</v>
      </c>
      <c r="D253" s="23">
        <v>6568</v>
      </c>
      <c r="E253" s="13">
        <f>D253/D254*100</f>
        <v>0.0036537019917159542</v>
      </c>
    </row>
    <row r="254" spans="3:5" ht="12.75">
      <c r="C254" s="11" t="s">
        <v>55</v>
      </c>
      <c r="D254" s="23">
        <v>179762882</v>
      </c>
      <c r="E254" s="22">
        <f>SUM(E250:E253)</f>
        <v>99.99999999999999</v>
      </c>
    </row>
    <row r="257" ht="12.75">
      <c r="B257" t="s">
        <v>233</v>
      </c>
    </row>
    <row r="259" spans="3:6" ht="12.75">
      <c r="C259" s="14" t="s">
        <v>225</v>
      </c>
      <c r="D259" s="15" t="s">
        <v>234</v>
      </c>
      <c r="E259" s="15" t="s">
        <v>227</v>
      </c>
      <c r="F259" s="15" t="s">
        <v>202</v>
      </c>
    </row>
    <row r="260" spans="3:6" ht="12.75">
      <c r="C260" s="16"/>
      <c r="D260" s="17" t="s">
        <v>201</v>
      </c>
      <c r="E260" s="17" t="s">
        <v>195</v>
      </c>
      <c r="F260" s="17" t="s">
        <v>20</v>
      </c>
    </row>
    <row r="261" spans="3:6" ht="12.75">
      <c r="C261" s="17">
        <v>1</v>
      </c>
      <c r="D261" s="17">
        <v>2</v>
      </c>
      <c r="E261" s="17">
        <v>3</v>
      </c>
      <c r="F261" s="17" t="s">
        <v>60</v>
      </c>
    </row>
    <row r="262" spans="3:6" ht="12.75">
      <c r="C262" s="11" t="s">
        <v>225</v>
      </c>
      <c r="D262" s="12" t="s">
        <v>52</v>
      </c>
      <c r="E262" s="12" t="s">
        <v>52</v>
      </c>
      <c r="F262" s="12" t="s">
        <v>202</v>
      </c>
    </row>
    <row r="263" spans="3:6" ht="12.75">
      <c r="C263" s="21" t="s">
        <v>229</v>
      </c>
      <c r="D263" s="23">
        <v>163303366</v>
      </c>
      <c r="E263" s="23">
        <f>E267-E266-E265-E264</f>
        <v>179355115</v>
      </c>
      <c r="F263" s="13">
        <f>E263/D263*100</f>
        <v>109.82940486358376</v>
      </c>
    </row>
    <row r="264" spans="3:6" ht="12.75">
      <c r="C264" s="21" t="s">
        <v>230</v>
      </c>
      <c r="D264" s="23">
        <v>6939</v>
      </c>
      <c r="E264" s="23">
        <v>400948</v>
      </c>
      <c r="F264" s="13">
        <f>E264/D264*100</f>
        <v>5778.181294134602</v>
      </c>
    </row>
    <row r="265" spans="3:6" ht="12.75">
      <c r="C265" s="21" t="s">
        <v>231</v>
      </c>
      <c r="D265" s="23">
        <v>714003</v>
      </c>
      <c r="E265" s="23">
        <v>251</v>
      </c>
      <c r="F265" s="13">
        <f>E265/D265*100</f>
        <v>0.03515391391912919</v>
      </c>
    </row>
    <row r="266" spans="3:6" ht="12.75">
      <c r="C266" s="21" t="s">
        <v>232</v>
      </c>
      <c r="D266" s="23">
        <v>962828</v>
      </c>
      <c r="E266" s="23">
        <v>6568</v>
      </c>
      <c r="F266" s="13">
        <f>E266/D266*100</f>
        <v>0.6821571454091488</v>
      </c>
    </row>
    <row r="267" spans="3:6" ht="12.75">
      <c r="C267" s="11" t="s">
        <v>55</v>
      </c>
      <c r="D267" s="22">
        <v>164987136</v>
      </c>
      <c r="E267" s="23">
        <v>179762882</v>
      </c>
      <c r="F267" s="13">
        <f>E267/D267*100</f>
        <v>108.95569579436788</v>
      </c>
    </row>
    <row r="269" spans="3:6" ht="12.75">
      <c r="C269" s="26" t="s">
        <v>235</v>
      </c>
      <c r="D269" s="27"/>
      <c r="E269" s="27"/>
      <c r="F269" s="27"/>
    </row>
    <row r="270" ht="12.75">
      <c r="C270" s="26" t="s">
        <v>236</v>
      </c>
    </row>
    <row r="273" ht="12.75">
      <c r="B273" t="s">
        <v>237</v>
      </c>
    </row>
    <row r="275" spans="3:6" ht="12.75">
      <c r="C275" s="14" t="s">
        <v>225</v>
      </c>
      <c r="D275" s="15" t="s">
        <v>238</v>
      </c>
      <c r="E275" s="15" t="s">
        <v>239</v>
      </c>
      <c r="F275" s="15" t="s">
        <v>198</v>
      </c>
    </row>
    <row r="276" spans="3:6" ht="12.75">
      <c r="C276" s="16"/>
      <c r="D276" s="17" t="s">
        <v>207</v>
      </c>
      <c r="E276" s="17" t="s">
        <v>207</v>
      </c>
      <c r="F276" s="17" t="s">
        <v>240</v>
      </c>
    </row>
    <row r="277" spans="3:6" ht="12.75">
      <c r="C277" s="17">
        <v>1</v>
      </c>
      <c r="D277" s="17">
        <v>2</v>
      </c>
      <c r="E277" s="17">
        <v>3</v>
      </c>
      <c r="F277" s="17" t="s">
        <v>20</v>
      </c>
    </row>
    <row r="278" spans="3:6" ht="12.75">
      <c r="C278" s="11" t="s">
        <v>225</v>
      </c>
      <c r="D278" s="12" t="s">
        <v>52</v>
      </c>
      <c r="E278" s="12" t="s">
        <v>52</v>
      </c>
      <c r="F278" s="12" t="s">
        <v>198</v>
      </c>
    </row>
    <row r="279" spans="3:6" ht="12.75">
      <c r="C279" s="21" t="s">
        <v>229</v>
      </c>
      <c r="D279" s="23">
        <v>122932276</v>
      </c>
      <c r="E279" s="23">
        <v>56422839</v>
      </c>
      <c r="F279" s="13">
        <f>D279/(D279+E279)*100</f>
        <v>68.54127132086532</v>
      </c>
    </row>
    <row r="280" spans="3:6" ht="12.75">
      <c r="C280" s="21" t="s">
        <v>230</v>
      </c>
      <c r="D280" s="23">
        <v>0</v>
      </c>
      <c r="E280" s="23">
        <v>400948</v>
      </c>
      <c r="F280" s="13">
        <f>D280/(D280+E280)*100</f>
        <v>0</v>
      </c>
    </row>
    <row r="281" spans="3:6" ht="12.75">
      <c r="C281" s="21" t="s">
        <v>231</v>
      </c>
      <c r="D281" s="23">
        <v>0</v>
      </c>
      <c r="E281" s="23">
        <v>251</v>
      </c>
      <c r="F281" s="13">
        <f>D281/(D281+E281)*100</f>
        <v>0</v>
      </c>
    </row>
    <row r="282" spans="3:6" ht="12.75">
      <c r="C282" s="21" t="s">
        <v>232</v>
      </c>
      <c r="D282" s="23">
        <v>0</v>
      </c>
      <c r="E282" s="23">
        <v>6568</v>
      </c>
      <c r="F282" s="13">
        <f>D282/(D282+E282)*100</f>
        <v>0</v>
      </c>
    </row>
    <row r="283" spans="3:6" ht="12.75">
      <c r="C283" s="11" t="s">
        <v>55</v>
      </c>
      <c r="D283" s="22">
        <f>SUM(D279:D282)</f>
        <v>122932276</v>
      </c>
      <c r="E283" s="23">
        <f>E279+E280+E281+E282</f>
        <v>56830606</v>
      </c>
      <c r="F283" s="13">
        <f>D283/(D283+E283)*100</f>
        <v>68.38579501634825</v>
      </c>
    </row>
    <row r="286" ht="12.75">
      <c r="B286" t="s">
        <v>241</v>
      </c>
    </row>
    <row r="288" spans="3:6" ht="12.75">
      <c r="C288" s="14" t="s">
        <v>225</v>
      </c>
      <c r="D288" s="15" t="s">
        <v>242</v>
      </c>
      <c r="E288" s="15" t="s">
        <v>243</v>
      </c>
      <c r="F288" s="15" t="s">
        <v>244</v>
      </c>
    </row>
    <row r="289" spans="3:6" ht="12.75">
      <c r="C289" s="16"/>
      <c r="D289" s="17" t="s">
        <v>211</v>
      </c>
      <c r="E289" s="17" t="s">
        <v>213</v>
      </c>
      <c r="F289" s="17" t="s">
        <v>215</v>
      </c>
    </row>
    <row r="290" spans="3:6" ht="12.75">
      <c r="C290" s="17">
        <v>1</v>
      </c>
      <c r="D290" s="17">
        <v>2</v>
      </c>
      <c r="E290" s="17">
        <v>3</v>
      </c>
      <c r="F290" s="17" t="s">
        <v>20</v>
      </c>
    </row>
    <row r="291" spans="3:6" ht="12.75">
      <c r="C291" s="11" t="s">
        <v>225</v>
      </c>
      <c r="D291" s="12" t="s">
        <v>52</v>
      </c>
      <c r="E291" s="12" t="s">
        <v>52</v>
      </c>
      <c r="F291" s="12" t="s">
        <v>198</v>
      </c>
    </row>
    <row r="292" spans="3:6" ht="12.75">
      <c r="C292" s="21" t="s">
        <v>229</v>
      </c>
      <c r="D292" s="23">
        <v>158847167</v>
      </c>
      <c r="E292" s="23">
        <v>20507948</v>
      </c>
      <c r="F292" s="13">
        <f>D292/(D292+E292)*100</f>
        <v>88.56573006016583</v>
      </c>
    </row>
    <row r="293" spans="3:6" ht="12.75">
      <c r="C293" s="21" t="s">
        <v>230</v>
      </c>
      <c r="D293" s="23">
        <v>400948</v>
      </c>
      <c r="E293" s="23"/>
      <c r="F293" s="13">
        <f>D293/(D293+E293)*100</f>
        <v>100</v>
      </c>
    </row>
    <row r="294" spans="3:6" ht="12.75">
      <c r="C294" s="21" t="s">
        <v>231</v>
      </c>
      <c r="D294" s="23">
        <v>251</v>
      </c>
      <c r="E294" s="23"/>
      <c r="F294" s="13">
        <f>D294/(D294+E294)*100</f>
        <v>100</v>
      </c>
    </row>
    <row r="295" spans="3:6" ht="12.75">
      <c r="C295" s="21" t="s">
        <v>232</v>
      </c>
      <c r="D295" s="23">
        <v>6568</v>
      </c>
      <c r="E295" s="23"/>
      <c r="F295" s="13">
        <f>D295/(D295+E295)*100</f>
        <v>100</v>
      </c>
    </row>
    <row r="296" spans="3:6" ht="12.75">
      <c r="C296" s="11" t="s">
        <v>55</v>
      </c>
      <c r="D296" s="22">
        <v>159254934</v>
      </c>
      <c r="E296" s="23">
        <v>20507948</v>
      </c>
      <c r="F296" s="13">
        <f>D296/(D296+E296)*100</f>
        <v>88.59166710511461</v>
      </c>
    </row>
    <row r="299" spans="2:3" ht="12.75">
      <c r="B299" t="s">
        <v>245</v>
      </c>
      <c r="C299" s="26" t="s">
        <v>246</v>
      </c>
    </row>
    <row r="301" spans="2:6" ht="12.75">
      <c r="B301" s="4" t="s">
        <v>247</v>
      </c>
      <c r="C301" s="5"/>
      <c r="D301" s="5"/>
      <c r="E301" s="5"/>
      <c r="F301" s="7"/>
    </row>
    <row r="302" spans="2:6" ht="12.75">
      <c r="B302" s="7" t="s">
        <v>23</v>
      </c>
      <c r="C302" s="4" t="s">
        <v>248</v>
      </c>
      <c r="D302" s="5"/>
      <c r="E302" s="5"/>
      <c r="F302" s="24">
        <v>5506102</v>
      </c>
    </row>
    <row r="303" spans="2:6" ht="12.75">
      <c r="B303" s="7" t="s">
        <v>25</v>
      </c>
      <c r="C303" s="4" t="s">
        <v>249</v>
      </c>
      <c r="D303" s="5"/>
      <c r="E303" s="5"/>
      <c r="F303" s="24">
        <v>118213668</v>
      </c>
    </row>
    <row r="304" spans="2:6" ht="12.75">
      <c r="B304" s="7" t="s">
        <v>27</v>
      </c>
      <c r="C304" s="4" t="s">
        <v>250</v>
      </c>
      <c r="D304" s="5"/>
      <c r="E304" s="5"/>
      <c r="F304" s="24">
        <v>0</v>
      </c>
    </row>
    <row r="305" spans="1:6" ht="12.75">
      <c r="A305" t="s">
        <v>20</v>
      </c>
      <c r="B305" s="7" t="s">
        <v>191</v>
      </c>
      <c r="C305" s="4" t="s">
        <v>251</v>
      </c>
      <c r="D305" s="5"/>
      <c r="E305" s="5"/>
      <c r="F305" s="24">
        <v>66665</v>
      </c>
    </row>
    <row r="306" spans="2:6" ht="12.75">
      <c r="B306" s="7" t="s">
        <v>252</v>
      </c>
      <c r="C306" s="4" t="s">
        <v>253</v>
      </c>
      <c r="D306" s="5"/>
      <c r="E306" s="5"/>
      <c r="F306" s="24">
        <v>55512483</v>
      </c>
    </row>
    <row r="307" spans="2:6" ht="12.75">
      <c r="B307" s="7" t="s">
        <v>254</v>
      </c>
      <c r="C307" s="4" t="s">
        <v>255</v>
      </c>
      <c r="D307" s="5"/>
      <c r="E307" s="5"/>
      <c r="F307" s="24">
        <v>49989</v>
      </c>
    </row>
    <row r="308" spans="2:6" ht="12.75">
      <c r="B308" s="7" t="s">
        <v>256</v>
      </c>
      <c r="C308" s="4" t="s">
        <v>257</v>
      </c>
      <c r="D308" s="5"/>
      <c r="E308" s="5"/>
      <c r="F308" s="24">
        <v>6208</v>
      </c>
    </row>
    <row r="309" spans="2:6" ht="12.75">
      <c r="B309" s="7" t="s">
        <v>258</v>
      </c>
      <c r="C309" s="4" t="s">
        <v>259</v>
      </c>
      <c r="D309" s="5"/>
      <c r="E309" s="5"/>
      <c r="F309" s="24">
        <v>0</v>
      </c>
    </row>
    <row r="310" spans="5:6" ht="12.75">
      <c r="E310" t="s">
        <v>43</v>
      </c>
      <c r="F310" s="24">
        <f>F302+F303+F304+F305+F306+F307+F308+F309</f>
        <v>179355115</v>
      </c>
    </row>
    <row r="312" ht="12.75">
      <c r="B312" t="s">
        <v>260</v>
      </c>
    </row>
    <row r="314" spans="3:5" ht="12.75">
      <c r="C314" s="14" t="s">
        <v>225</v>
      </c>
      <c r="D314" s="15" t="s">
        <v>227</v>
      </c>
      <c r="E314" s="15" t="s">
        <v>228</v>
      </c>
    </row>
    <row r="315" spans="3:5" ht="12.75">
      <c r="C315" s="16"/>
      <c r="D315" s="17" t="s">
        <v>195</v>
      </c>
      <c r="E315" s="17" t="s">
        <v>20</v>
      </c>
    </row>
    <row r="316" spans="3:5" ht="12.75">
      <c r="C316" s="17">
        <v>1</v>
      </c>
      <c r="D316" s="17">
        <v>2</v>
      </c>
      <c r="E316" s="17">
        <v>3</v>
      </c>
    </row>
    <row r="317" spans="3:5" ht="12.75">
      <c r="C317" s="11" t="s">
        <v>225</v>
      </c>
      <c r="D317" s="12" t="s">
        <v>52</v>
      </c>
      <c r="E317" s="12" t="s">
        <v>198</v>
      </c>
    </row>
    <row r="318" spans="3:5" ht="12.75">
      <c r="C318" s="21" t="s">
        <v>248</v>
      </c>
      <c r="D318" s="23">
        <v>5506102</v>
      </c>
      <c r="E318" s="13">
        <f>D318/D324*100</f>
        <v>3.0699442276848363</v>
      </c>
    </row>
    <row r="319" spans="3:5" ht="12.75">
      <c r="C319" s="21" t="s">
        <v>249</v>
      </c>
      <c r="D319" s="23">
        <v>118213668</v>
      </c>
      <c r="E319" s="13">
        <f>D319/D324*100</f>
        <v>65.91039681249124</v>
      </c>
    </row>
    <row r="320" spans="3:5" ht="12.75">
      <c r="C320" s="21" t="s">
        <v>251</v>
      </c>
      <c r="D320" s="23">
        <v>66665</v>
      </c>
      <c r="E320" s="13">
        <f>D320/179305126*100</f>
        <v>0.03717963980572424</v>
      </c>
    </row>
    <row r="321" spans="3:5" ht="12.75">
      <c r="C321" s="21" t="s">
        <v>253</v>
      </c>
      <c r="D321" s="23">
        <v>55512483</v>
      </c>
      <c r="E321" s="13">
        <f>D321/179305126*100</f>
        <v>30.959785834566716</v>
      </c>
    </row>
    <row r="322" spans="3:5" ht="12.75">
      <c r="C322" s="21" t="s">
        <v>255</v>
      </c>
      <c r="D322" s="23">
        <v>49989</v>
      </c>
      <c r="E322" s="13">
        <f>D322/179305126*100</f>
        <v>0.027879292196030133</v>
      </c>
    </row>
    <row r="323" spans="3:5" ht="12" customHeight="1">
      <c r="C323" s="21" t="s">
        <v>257</v>
      </c>
      <c r="D323" s="23">
        <v>6208</v>
      </c>
      <c r="E323" s="13">
        <f>D323/179305126*100</f>
        <v>0.0034622546150744177</v>
      </c>
    </row>
    <row r="324" spans="3:5" ht="12.75">
      <c r="C324" s="11" t="s">
        <v>55</v>
      </c>
      <c r="D324" s="23">
        <f>D318+D319+D320+D321+D322+D323</f>
        <v>179355115</v>
      </c>
      <c r="E324" s="13">
        <f>D324/179305126*100</f>
        <v>100.02787929219603</v>
      </c>
    </row>
    <row r="327" ht="12.75">
      <c r="B327" t="s">
        <v>261</v>
      </c>
    </row>
    <row r="329" spans="3:6" ht="12.75">
      <c r="C329" s="14" t="s">
        <v>225</v>
      </c>
      <c r="D329" s="15" t="s">
        <v>234</v>
      </c>
      <c r="E329" s="15" t="s">
        <v>227</v>
      </c>
      <c r="F329" s="15" t="s">
        <v>202</v>
      </c>
    </row>
    <row r="330" spans="3:6" ht="12.75">
      <c r="C330" s="16"/>
      <c r="D330" s="17" t="s">
        <v>201</v>
      </c>
      <c r="E330" s="17" t="s">
        <v>195</v>
      </c>
      <c r="F330" s="17" t="s">
        <v>20</v>
      </c>
    </row>
    <row r="331" spans="3:6" ht="12.75">
      <c r="C331" s="17">
        <v>1</v>
      </c>
      <c r="D331" s="17">
        <v>2</v>
      </c>
      <c r="E331" s="17">
        <v>3</v>
      </c>
      <c r="F331" s="17" t="s">
        <v>60</v>
      </c>
    </row>
    <row r="332" spans="3:6" ht="12.75">
      <c r="C332" s="11" t="s">
        <v>225</v>
      </c>
      <c r="D332" s="12" t="s">
        <v>52</v>
      </c>
      <c r="E332" s="12" t="s">
        <v>52</v>
      </c>
      <c r="F332" s="12" t="s">
        <v>202</v>
      </c>
    </row>
    <row r="333" spans="3:6" ht="12.75">
      <c r="C333" s="21" t="s">
        <v>248</v>
      </c>
      <c r="D333" s="23">
        <v>6690074</v>
      </c>
      <c r="E333" s="23">
        <v>5506102</v>
      </c>
      <c r="F333" s="13">
        <f>E333/D333*100</f>
        <v>82.30255749039547</v>
      </c>
    </row>
    <row r="334" spans="3:6" ht="12.75">
      <c r="C334" s="21" t="s">
        <v>249</v>
      </c>
      <c r="D334" s="23">
        <v>96780030</v>
      </c>
      <c r="E334" s="23">
        <v>118213668</v>
      </c>
      <c r="F334" s="13">
        <f>E334/D334*100</f>
        <v>122.1467569290896</v>
      </c>
    </row>
    <row r="335" spans="3:6" ht="12.75">
      <c r="C335" s="21" t="s">
        <v>251</v>
      </c>
      <c r="D335" s="23">
        <v>0</v>
      </c>
      <c r="E335" s="23">
        <v>66665</v>
      </c>
      <c r="F335" s="13">
        <v>0</v>
      </c>
    </row>
    <row r="336" spans="3:6" ht="12.75">
      <c r="C336" s="21" t="s">
        <v>253</v>
      </c>
      <c r="D336" s="23">
        <v>49586118</v>
      </c>
      <c r="E336" s="23">
        <v>55512483</v>
      </c>
      <c r="F336" s="13">
        <f>E336/D336*100</f>
        <v>111.95166155172704</v>
      </c>
    </row>
    <row r="337" spans="3:6" ht="12.75">
      <c r="C337" s="21" t="s">
        <v>255</v>
      </c>
      <c r="D337" s="23"/>
      <c r="E337" s="23">
        <v>49989</v>
      </c>
      <c r="F337" s="13">
        <v>0</v>
      </c>
    </row>
    <row r="338" spans="3:6" ht="12.75">
      <c r="C338" s="21" t="s">
        <v>257</v>
      </c>
      <c r="D338" s="23">
        <v>7060497</v>
      </c>
      <c r="E338" s="23">
        <v>6208</v>
      </c>
      <c r="F338" s="13">
        <f>E338/D338*100</f>
        <v>0.0879258216524984</v>
      </c>
    </row>
    <row r="339" spans="3:6" ht="12.75">
      <c r="C339" s="11" t="s">
        <v>55</v>
      </c>
      <c r="D339" s="22">
        <v>164987136</v>
      </c>
      <c r="E339" s="23">
        <f>E333+E334+E335+E336+E337+E338</f>
        <v>179355115</v>
      </c>
      <c r="F339" s="13">
        <f>E339/D339*100</f>
        <v>108.70854501044252</v>
      </c>
    </row>
    <row r="342" ht="12.75">
      <c r="B342" t="s">
        <v>262</v>
      </c>
    </row>
    <row r="344" spans="3:6" ht="12.75">
      <c r="C344" s="14" t="s">
        <v>225</v>
      </c>
      <c r="D344" s="15" t="s">
        <v>238</v>
      </c>
      <c r="E344" s="15" t="s">
        <v>239</v>
      </c>
      <c r="F344" s="15" t="s">
        <v>198</v>
      </c>
    </row>
    <row r="345" spans="3:6" ht="12.75">
      <c r="C345" s="16"/>
      <c r="D345" s="17" t="s">
        <v>207</v>
      </c>
      <c r="E345" s="17" t="s">
        <v>207</v>
      </c>
      <c r="F345" s="17" t="s">
        <v>240</v>
      </c>
    </row>
    <row r="346" spans="3:6" ht="12.75">
      <c r="C346" s="17">
        <v>1</v>
      </c>
      <c r="D346" s="17">
        <v>2</v>
      </c>
      <c r="E346" s="17">
        <v>3</v>
      </c>
      <c r="F346" s="17" t="s">
        <v>20</v>
      </c>
    </row>
    <row r="347" spans="3:6" ht="12.75">
      <c r="C347" s="11" t="s">
        <v>225</v>
      </c>
      <c r="D347" s="12" t="s">
        <v>52</v>
      </c>
      <c r="E347" s="12" t="s">
        <v>52</v>
      </c>
      <c r="F347" s="12" t="s">
        <v>198</v>
      </c>
    </row>
    <row r="348" spans="3:6" ht="12.75">
      <c r="C348" s="21" t="s">
        <v>263</v>
      </c>
      <c r="D348" s="23">
        <f>D353-D350</f>
        <v>71447853</v>
      </c>
      <c r="E348" s="23">
        <v>52271917</v>
      </c>
      <c r="F348" s="13">
        <f aca="true" t="shared" si="1" ref="F348:F353">D348/(D348+E348)*100</f>
        <v>57.74974605917874</v>
      </c>
    </row>
    <row r="349" spans="3:6" ht="12.75">
      <c r="C349" s="21" t="s">
        <v>251</v>
      </c>
      <c r="D349" s="23"/>
      <c r="E349" s="23">
        <v>66665</v>
      </c>
      <c r="F349" s="13">
        <f t="shared" si="1"/>
        <v>0</v>
      </c>
    </row>
    <row r="350" spans="3:6" ht="12.75">
      <c r="C350" s="21" t="s">
        <v>253</v>
      </c>
      <c r="D350" s="23">
        <v>51484423</v>
      </c>
      <c r="E350" s="23">
        <v>4028060</v>
      </c>
      <c r="F350" s="13">
        <f t="shared" si="1"/>
        <v>92.74386627598697</v>
      </c>
    </row>
    <row r="351" spans="3:6" ht="12.75">
      <c r="C351" s="21" t="s">
        <v>255</v>
      </c>
      <c r="D351" s="23">
        <v>0</v>
      </c>
      <c r="E351" s="23">
        <v>49989</v>
      </c>
      <c r="F351" s="13">
        <f t="shared" si="1"/>
        <v>0</v>
      </c>
    </row>
    <row r="352" spans="3:6" ht="12.75">
      <c r="C352" s="21" t="s">
        <v>257</v>
      </c>
      <c r="D352" s="23">
        <v>0</v>
      </c>
      <c r="E352" s="23">
        <v>6568</v>
      </c>
      <c r="F352" s="13">
        <f t="shared" si="1"/>
        <v>0</v>
      </c>
    </row>
    <row r="353" spans="3:6" ht="12.75">
      <c r="C353" s="11" t="s">
        <v>55</v>
      </c>
      <c r="D353" s="22">
        <v>122932276</v>
      </c>
      <c r="E353" s="23">
        <f>E348+E349+E350+E351+E352</f>
        <v>56423199</v>
      </c>
      <c r="F353" s="13">
        <f t="shared" si="1"/>
        <v>68.54113374570807</v>
      </c>
    </row>
    <row r="356" ht="12.75">
      <c r="B356" t="s">
        <v>264</v>
      </c>
    </row>
    <row r="358" spans="3:6" ht="12.75">
      <c r="C358" s="14" t="s">
        <v>225</v>
      </c>
      <c r="D358" s="15" t="s">
        <v>242</v>
      </c>
      <c r="E358" s="15" t="s">
        <v>243</v>
      </c>
      <c r="F358" s="15" t="s">
        <v>244</v>
      </c>
    </row>
    <row r="359" spans="3:6" ht="12.75">
      <c r="C359" s="16"/>
      <c r="D359" s="17" t="s">
        <v>211</v>
      </c>
      <c r="E359" s="17" t="s">
        <v>213</v>
      </c>
      <c r="F359" s="17" t="s">
        <v>215</v>
      </c>
    </row>
    <row r="360" spans="3:6" ht="12.75">
      <c r="C360" s="17">
        <v>1</v>
      </c>
      <c r="D360" s="17">
        <v>2</v>
      </c>
      <c r="E360" s="17">
        <v>3</v>
      </c>
      <c r="F360" s="17" t="s">
        <v>20</v>
      </c>
    </row>
    <row r="361" spans="3:6" ht="12.75">
      <c r="C361" s="11" t="s">
        <v>225</v>
      </c>
      <c r="D361" s="12" t="s">
        <v>52</v>
      </c>
      <c r="E361" s="12" t="s">
        <v>52</v>
      </c>
      <c r="F361" s="12" t="s">
        <v>198</v>
      </c>
    </row>
    <row r="362" spans="3:6" ht="12.75">
      <c r="C362" s="21" t="s">
        <v>263</v>
      </c>
      <c r="D362" s="23">
        <v>109603865</v>
      </c>
      <c r="E362" s="23">
        <v>14115904</v>
      </c>
      <c r="F362" s="13">
        <f>D362/(D362+E362)*100</f>
        <v>88.59042163261718</v>
      </c>
    </row>
    <row r="363" spans="3:6" ht="12.75">
      <c r="C363" s="21" t="s">
        <v>251</v>
      </c>
      <c r="D363" s="23">
        <v>0</v>
      </c>
      <c r="E363" s="23">
        <v>66665</v>
      </c>
      <c r="F363" s="13">
        <f>D363/(D363+E363)*100</f>
        <v>0</v>
      </c>
    </row>
    <row r="364" spans="3:6" ht="12.75">
      <c r="C364" s="21" t="s">
        <v>253</v>
      </c>
      <c r="D364" s="23">
        <v>49178742</v>
      </c>
      <c r="E364" s="23">
        <v>6333740</v>
      </c>
      <c r="F364" s="13">
        <f>D364/(D364+E364)*100</f>
        <v>88.59042188025388</v>
      </c>
    </row>
    <row r="365" spans="3:6" ht="12.75">
      <c r="C365" s="21" t="s">
        <v>255</v>
      </c>
      <c r="D365" s="23">
        <v>0</v>
      </c>
      <c r="E365" s="23">
        <v>49989</v>
      </c>
      <c r="F365" s="13">
        <v>0</v>
      </c>
    </row>
    <row r="366" spans="3:6" ht="12.75">
      <c r="C366" s="21" t="s">
        <v>257</v>
      </c>
      <c r="D366" s="23">
        <v>5500</v>
      </c>
      <c r="E366" s="23">
        <v>708</v>
      </c>
      <c r="F366" s="13">
        <f>D366/(D366+E366)*100</f>
        <v>88.59536082474226</v>
      </c>
    </row>
    <row r="367" spans="3:6" ht="12.75">
      <c r="C367" s="11" t="s">
        <v>55</v>
      </c>
      <c r="D367" s="22">
        <f>D362+D363+D364+D365+D366</f>
        <v>158788107</v>
      </c>
      <c r="E367" s="22">
        <f>E362+E363+E364+E365+E366</f>
        <v>20567006</v>
      </c>
      <c r="F367" s="13">
        <f>D367/(D367+E367)*100</f>
        <v>88.53280196143614</v>
      </c>
    </row>
    <row r="370" ht="12.75">
      <c r="B370" t="s">
        <v>265</v>
      </c>
    </row>
    <row r="371" ht="12.75">
      <c r="B371" t="s">
        <v>266</v>
      </c>
    </row>
    <row r="373" ht="12.75">
      <c r="B373" t="s">
        <v>267</v>
      </c>
    </row>
    <row r="374" ht="12.75">
      <c r="B374" t="s">
        <v>268</v>
      </c>
    </row>
    <row r="375" ht="12.75">
      <c r="B375" t="s">
        <v>269</v>
      </c>
    </row>
    <row r="377" ht="12.75">
      <c r="B377" t="s">
        <v>270</v>
      </c>
    </row>
    <row r="378" ht="12.75">
      <c r="B378" t="s">
        <v>271</v>
      </c>
    </row>
    <row r="379" ht="12.75">
      <c r="B379" t="s">
        <v>272</v>
      </c>
    </row>
    <row r="381" ht="12.75">
      <c r="B381" t="s">
        <v>273</v>
      </c>
    </row>
    <row r="382" ht="12.75">
      <c r="B382" t="s">
        <v>274</v>
      </c>
    </row>
    <row r="384" ht="12.75">
      <c r="B384" t="s">
        <v>275</v>
      </c>
    </row>
    <row r="385" spans="2:6" ht="12.75">
      <c r="B385" t="s">
        <v>276</v>
      </c>
      <c r="F385" s="28">
        <v>41611157</v>
      </c>
    </row>
    <row r="386" spans="2:6" ht="12.75">
      <c r="B386" t="s">
        <v>277</v>
      </c>
      <c r="F386" s="28">
        <v>7573857</v>
      </c>
    </row>
    <row r="387" spans="2:6" ht="12.75">
      <c r="B387" t="s">
        <v>278</v>
      </c>
      <c r="F387" s="28">
        <v>6327468</v>
      </c>
    </row>
    <row r="388" ht="12.75">
      <c r="F388" s="28">
        <f>SUM(F385:F387)</f>
        <v>55512482</v>
      </c>
    </row>
    <row r="390" ht="12.75">
      <c r="B390" t="s">
        <v>279</v>
      </c>
    </row>
    <row r="391" ht="12.75">
      <c r="B391" t="s">
        <v>280</v>
      </c>
    </row>
    <row r="393" spans="2:3" ht="12.75">
      <c r="B393" t="s">
        <v>281</v>
      </c>
      <c r="C393" t="s">
        <v>282</v>
      </c>
    </row>
    <row r="395" ht="12.75">
      <c r="C395" t="s">
        <v>283</v>
      </c>
    </row>
    <row r="398" ht="12.75">
      <c r="B398" t="s">
        <v>284</v>
      </c>
    </row>
    <row r="400" ht="12.75">
      <c r="B400" t="s">
        <v>285</v>
      </c>
    </row>
    <row r="401" ht="12.75">
      <c r="B401" t="s">
        <v>286</v>
      </c>
    </row>
    <row r="402" ht="12.75">
      <c r="B402" t="s">
        <v>340</v>
      </c>
    </row>
    <row r="403" ht="12.75">
      <c r="B403" t="s">
        <v>287</v>
      </c>
    </row>
    <row r="404" ht="12.75">
      <c r="B404" t="s">
        <v>331</v>
      </c>
    </row>
    <row r="407" ht="12.75">
      <c r="B407" t="s">
        <v>288</v>
      </c>
    </row>
    <row r="409" ht="12.75">
      <c r="B409" t="s">
        <v>289</v>
      </c>
    </row>
    <row r="410" ht="12.75">
      <c r="B410" t="s">
        <v>290</v>
      </c>
    </row>
    <row r="411" ht="12.75">
      <c r="B411" t="s">
        <v>291</v>
      </c>
    </row>
    <row r="412" ht="12.75">
      <c r="B412" t="s">
        <v>292</v>
      </c>
    </row>
    <row r="413" ht="12.75">
      <c r="B413" t="s">
        <v>293</v>
      </c>
    </row>
    <row r="414" ht="12.75">
      <c r="B414" t="s">
        <v>294</v>
      </c>
    </row>
    <row r="416" ht="12.75">
      <c r="B416" t="s">
        <v>295</v>
      </c>
    </row>
    <row r="417" spans="2:3" ht="12.75">
      <c r="B417" t="s">
        <v>23</v>
      </c>
      <c r="C417" t="s">
        <v>296</v>
      </c>
    </row>
    <row r="418" spans="2:3" ht="12.75">
      <c r="B418" t="s">
        <v>25</v>
      </c>
      <c r="C418" t="s">
        <v>297</v>
      </c>
    </row>
    <row r="419" spans="2:3" ht="12.75">
      <c r="B419" t="s">
        <v>27</v>
      </c>
      <c r="C419" t="s">
        <v>298</v>
      </c>
    </row>
    <row r="420" spans="2:3" ht="12.75">
      <c r="B420" t="s">
        <v>191</v>
      </c>
      <c r="C420" t="s">
        <v>299</v>
      </c>
    </row>
    <row r="423" ht="12.75">
      <c r="B423" t="s">
        <v>309</v>
      </c>
    </row>
    <row r="425" spans="3:5" ht="12.75">
      <c r="C425" s="14" t="s">
        <v>300</v>
      </c>
      <c r="D425" s="15" t="s">
        <v>301</v>
      </c>
      <c r="E425" s="15" t="s">
        <v>302</v>
      </c>
    </row>
    <row r="426" spans="3:5" ht="12.75">
      <c r="C426" s="16"/>
      <c r="D426" s="17" t="s">
        <v>313</v>
      </c>
      <c r="E426" s="17" t="s">
        <v>303</v>
      </c>
    </row>
    <row r="427" spans="3:5" ht="12.75">
      <c r="C427" s="17">
        <v>1</v>
      </c>
      <c r="D427" s="17">
        <v>2</v>
      </c>
      <c r="E427" s="17">
        <v>3</v>
      </c>
    </row>
    <row r="428" spans="3:5" ht="12.75">
      <c r="C428" s="11" t="s">
        <v>300</v>
      </c>
      <c r="D428" s="12" t="s">
        <v>52</v>
      </c>
      <c r="E428" s="12" t="s">
        <v>198</v>
      </c>
    </row>
    <row r="429" spans="3:5" ht="12.75">
      <c r="C429" s="29" t="s">
        <v>304</v>
      </c>
      <c r="D429" s="23">
        <v>156553231</v>
      </c>
      <c r="E429" s="13">
        <f>D429/(D429+D430)*100</f>
        <v>86.27025467913894</v>
      </c>
    </row>
    <row r="430" spans="3:5" ht="12.75">
      <c r="C430" s="29" t="s">
        <v>305</v>
      </c>
      <c r="D430" s="23">
        <v>24915146</v>
      </c>
      <c r="E430" s="13">
        <v>13.73</v>
      </c>
    </row>
    <row r="431" spans="3:5" ht="12.75">
      <c r="C431" s="29" t="s">
        <v>306</v>
      </c>
      <c r="D431" s="23">
        <v>174449051</v>
      </c>
      <c r="E431" s="13">
        <f>D431/(D431+D432)*100</f>
        <v>89.59932054737311</v>
      </c>
    </row>
    <row r="432" spans="3:5" ht="12.75">
      <c r="C432" s="29" t="s">
        <v>307</v>
      </c>
      <c r="D432" s="23">
        <v>20250027</v>
      </c>
      <c r="E432" s="13">
        <f>D432/179305126*100</f>
        <v>11.293612989067585</v>
      </c>
    </row>
    <row r="433" spans="3:5" ht="12.75">
      <c r="C433" s="11" t="s">
        <v>308</v>
      </c>
      <c r="D433" s="23">
        <v>17895820</v>
      </c>
      <c r="E433" s="13">
        <f>D433/(D433+D434)*100</f>
        <v>79.32214168922668</v>
      </c>
    </row>
    <row r="434" spans="3:5" ht="12.75">
      <c r="C434" s="11" t="s">
        <v>310</v>
      </c>
      <c r="D434" s="23">
        <v>4665119</v>
      </c>
      <c r="E434" s="13">
        <v>20.68</v>
      </c>
    </row>
    <row r="437" ht="12.75">
      <c r="B437" t="s">
        <v>311</v>
      </c>
    </row>
    <row r="438" ht="12.75">
      <c r="B438" t="s">
        <v>314</v>
      </c>
    </row>
    <row r="440" spans="3:6" ht="12.75">
      <c r="C440" s="14" t="s">
        <v>300</v>
      </c>
      <c r="D440" s="15" t="s">
        <v>301</v>
      </c>
      <c r="E440" s="15" t="s">
        <v>301</v>
      </c>
      <c r="F440" s="15" t="s">
        <v>202</v>
      </c>
    </row>
    <row r="441" spans="3:6" ht="12.75">
      <c r="C441" s="16"/>
      <c r="D441" s="17" t="s">
        <v>312</v>
      </c>
      <c r="E441" s="17" t="s">
        <v>313</v>
      </c>
      <c r="F441" s="17" t="s">
        <v>20</v>
      </c>
    </row>
    <row r="442" spans="3:6" ht="12.75">
      <c r="C442" s="17">
        <v>1</v>
      </c>
      <c r="D442" s="17">
        <v>2</v>
      </c>
      <c r="E442" s="17">
        <v>2</v>
      </c>
      <c r="F442" s="17" t="s">
        <v>60</v>
      </c>
    </row>
    <row r="443" spans="3:6" ht="12.75">
      <c r="C443" s="11" t="s">
        <v>300</v>
      </c>
      <c r="D443" s="12" t="s">
        <v>52</v>
      </c>
      <c r="E443" s="12" t="s">
        <v>52</v>
      </c>
      <c r="F443" s="12" t="s">
        <v>202</v>
      </c>
    </row>
    <row r="444" spans="3:6" ht="12.75">
      <c r="C444" s="29" t="s">
        <v>304</v>
      </c>
      <c r="D444" s="23">
        <v>148686</v>
      </c>
      <c r="E444" s="23">
        <v>156553</v>
      </c>
      <c r="F444" s="13">
        <f aca="true" t="shared" si="2" ref="F444:F449">E444/D444*100</f>
        <v>105.2910159665335</v>
      </c>
    </row>
    <row r="445" spans="3:6" ht="12.75">
      <c r="C445" s="29" t="s">
        <v>305</v>
      </c>
      <c r="D445" s="23">
        <v>20050</v>
      </c>
      <c r="E445" s="23">
        <v>24915</v>
      </c>
      <c r="F445" s="13">
        <f t="shared" si="2"/>
        <v>124.2643391521197</v>
      </c>
    </row>
    <row r="446" spans="3:6" ht="12.75">
      <c r="C446" s="29" t="s">
        <v>306</v>
      </c>
      <c r="D446" s="23">
        <v>154672</v>
      </c>
      <c r="E446" s="23">
        <v>174449</v>
      </c>
      <c r="F446" s="13">
        <f t="shared" si="2"/>
        <v>112.7864125374987</v>
      </c>
    </row>
    <row r="447" spans="3:6" ht="12.75">
      <c r="C447" s="29" t="s">
        <v>307</v>
      </c>
      <c r="D447" s="23">
        <v>10915</v>
      </c>
      <c r="E447" s="23">
        <v>20250</v>
      </c>
      <c r="F447" s="13">
        <f t="shared" si="2"/>
        <v>185.52450755840587</v>
      </c>
    </row>
    <row r="448" spans="3:6" ht="12.75">
      <c r="C448" s="11" t="s">
        <v>308</v>
      </c>
      <c r="D448" s="23">
        <f>D444-D446</f>
        <v>-5986</v>
      </c>
      <c r="E448" s="23">
        <f>E444-E446</f>
        <v>-17896</v>
      </c>
      <c r="F448" s="13">
        <f t="shared" si="2"/>
        <v>298.9642499164718</v>
      </c>
    </row>
    <row r="449" spans="3:6" ht="12.75">
      <c r="C449" s="11" t="s">
        <v>315</v>
      </c>
      <c r="D449" s="23">
        <f>D445-D447</f>
        <v>9135</v>
      </c>
      <c r="E449" s="23">
        <f>E445-E447</f>
        <v>4665</v>
      </c>
      <c r="F449" s="13">
        <f t="shared" si="2"/>
        <v>51.06732348111659</v>
      </c>
    </row>
    <row r="452" ht="12.75">
      <c r="B452" t="s">
        <v>316</v>
      </c>
    </row>
    <row r="454" spans="3:6" ht="12.75">
      <c r="C454" s="14" t="s">
        <v>300</v>
      </c>
      <c r="D454" s="15" t="s">
        <v>301</v>
      </c>
      <c r="E454" s="15" t="s">
        <v>318</v>
      </c>
      <c r="F454" s="15" t="s">
        <v>198</v>
      </c>
    </row>
    <row r="455" spans="3:6" ht="12.75">
      <c r="C455" s="16"/>
      <c r="D455" s="17" t="s">
        <v>317</v>
      </c>
      <c r="E455" s="17" t="s">
        <v>319</v>
      </c>
      <c r="F455" s="17" t="s">
        <v>240</v>
      </c>
    </row>
    <row r="456" spans="3:6" ht="12.75">
      <c r="C456" s="17">
        <v>1</v>
      </c>
      <c r="D456" s="17">
        <v>2</v>
      </c>
      <c r="E456" s="17">
        <v>3</v>
      </c>
      <c r="F456" s="17" t="s">
        <v>20</v>
      </c>
    </row>
    <row r="457" spans="3:6" ht="12.75">
      <c r="C457" s="11" t="s">
        <v>300</v>
      </c>
      <c r="D457" s="12" t="s">
        <v>52</v>
      </c>
      <c r="E457" s="12" t="s">
        <v>52</v>
      </c>
      <c r="F457" s="12" t="s">
        <v>198</v>
      </c>
    </row>
    <row r="458" spans="3:6" ht="12.75">
      <c r="C458" s="29" t="s">
        <v>304</v>
      </c>
      <c r="D458" s="23">
        <v>153342716</v>
      </c>
      <c r="E458" s="23">
        <v>3210515</v>
      </c>
      <c r="F458" s="13">
        <f aca="true" t="shared" si="3" ref="F458:F463">D458/(D458+E458)*100</f>
        <v>97.94925024575187</v>
      </c>
    </row>
    <row r="459" spans="3:6" ht="12.75">
      <c r="C459" s="29" t="s">
        <v>305</v>
      </c>
      <c r="D459" s="23">
        <v>0</v>
      </c>
      <c r="E459" s="23">
        <v>24915146</v>
      </c>
      <c r="F459" s="13">
        <f t="shared" si="3"/>
        <v>0</v>
      </c>
    </row>
    <row r="460" spans="3:6" ht="12.75">
      <c r="C460" s="29" t="s">
        <v>306</v>
      </c>
      <c r="D460" s="23">
        <v>153342716</v>
      </c>
      <c r="E460" s="23">
        <v>21106335</v>
      </c>
      <c r="F460" s="13">
        <f t="shared" si="3"/>
        <v>87.90114656456342</v>
      </c>
    </row>
    <row r="461" spans="3:6" ht="12.75">
      <c r="C461" s="29" t="s">
        <v>307</v>
      </c>
      <c r="D461" s="23">
        <v>0</v>
      </c>
      <c r="E461" s="23">
        <v>20250027</v>
      </c>
      <c r="F461" s="13">
        <f t="shared" si="3"/>
        <v>0</v>
      </c>
    </row>
    <row r="462" spans="3:6" ht="12.75">
      <c r="C462" s="11" t="s">
        <v>308</v>
      </c>
      <c r="D462" s="23">
        <f>D458-D460</f>
        <v>0</v>
      </c>
      <c r="E462" s="23">
        <v>17895820</v>
      </c>
      <c r="F462" s="13">
        <f t="shared" si="3"/>
        <v>0</v>
      </c>
    </row>
    <row r="463" spans="3:6" ht="12.75">
      <c r="C463" s="11" t="s">
        <v>315</v>
      </c>
      <c r="D463" s="23">
        <f>D459-D461</f>
        <v>0</v>
      </c>
      <c r="E463" s="23">
        <v>4665119</v>
      </c>
      <c r="F463" s="13">
        <f t="shared" si="3"/>
        <v>0</v>
      </c>
    </row>
    <row r="466" spans="2:3" ht="12.75">
      <c r="B466" t="s">
        <v>191</v>
      </c>
      <c r="C466" s="26" t="s">
        <v>320</v>
      </c>
    </row>
    <row r="467" ht="12.75">
      <c r="B467" s="28"/>
    </row>
    <row r="468" ht="12.75">
      <c r="B468" t="s">
        <v>321</v>
      </c>
    </row>
    <row r="469" ht="12.75">
      <c r="B469" t="s">
        <v>322</v>
      </c>
    </row>
    <row r="470" ht="12.75">
      <c r="B470" t="s">
        <v>323</v>
      </c>
    </row>
    <row r="473" ht="12.75">
      <c r="B473" t="s">
        <v>324</v>
      </c>
    </row>
    <row r="475" ht="12.75">
      <c r="B475" t="s">
        <v>325</v>
      </c>
    </row>
    <row r="476" ht="12.75">
      <c r="B476" t="s">
        <v>326</v>
      </c>
    </row>
    <row r="477" ht="12.75">
      <c r="B477" t="s">
        <v>327</v>
      </c>
    </row>
    <row r="478" ht="12.75">
      <c r="B478" t="s">
        <v>328</v>
      </c>
    </row>
    <row r="479" ht="12.75">
      <c r="B479" t="s">
        <v>329</v>
      </c>
    </row>
    <row r="480" ht="12.75">
      <c r="B480" t="s">
        <v>330</v>
      </c>
    </row>
    <row r="481" ht="12.75">
      <c r="B481" t="s">
        <v>175</v>
      </c>
    </row>
    <row r="483" ht="12.75">
      <c r="B483" t="s">
        <v>332</v>
      </c>
    </row>
    <row r="484" ht="12.75">
      <c r="B484" t="s">
        <v>333</v>
      </c>
    </row>
  </sheetData>
  <printOptions/>
  <pageMargins left="0.75" right="0.75" top="1" bottom="1" header="0" footer="0"/>
  <pageSetup horizontalDpi="600" verticalDpi="600" orientation="portrait" paperSize="9" scale="95" r:id="rId1"/>
  <rowBreaks count="8" manualBreakCount="8">
    <brk id="56" max="255" man="1"/>
    <brk id="113" max="6" man="1"/>
    <brk id="171" max="255" man="1"/>
    <brk id="230" max="255" man="1"/>
    <brk id="284" max="255" man="1"/>
    <brk id="341" max="255" man="1"/>
    <brk id="396" max="255" man="1"/>
    <brk id="4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Narcisa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MKOROSEC</cp:lastModifiedBy>
  <cp:lastPrinted>2006-02-15T17:55:33Z</cp:lastPrinted>
  <dcterms:created xsi:type="dcterms:W3CDTF">2006-02-13T17:46:29Z</dcterms:created>
  <dcterms:modified xsi:type="dcterms:W3CDTF">2006-03-06T07:50:52Z</dcterms:modified>
  <cp:category/>
  <cp:version/>
  <cp:contentType/>
  <cp:contentStatus/>
</cp:coreProperties>
</file>