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8400" windowHeight="5085" tabRatio="601" activeTab="0"/>
  </bookViews>
  <sheets>
    <sheet name="prenos2000" sheetId="1" r:id="rId1"/>
  </sheets>
  <definedNames>
    <definedName name="_xlnm.Print_Titles" localSheetId="0">'prenos2000'!$4:$8</definedName>
  </definedNames>
  <calcPr fullCalcOnLoad="1"/>
</workbook>
</file>

<file path=xl/sharedStrings.xml><?xml version="1.0" encoding="utf-8"?>
<sst xmlns="http://schemas.openxmlformats.org/spreadsheetml/2006/main" count="154" uniqueCount="153">
  <si>
    <t>Strošk.</t>
  </si>
  <si>
    <t>Pror.</t>
  </si>
  <si>
    <t>mesto</t>
  </si>
  <si>
    <t>post.</t>
  </si>
  <si>
    <t>Kabinet župana</t>
  </si>
  <si>
    <t>Služba mestnega sveta</t>
  </si>
  <si>
    <t>Oddelek za finance</t>
  </si>
  <si>
    <t>04</t>
  </si>
  <si>
    <t>Oddelek za družbene dejavnosti</t>
  </si>
  <si>
    <t>Odd. za splošne in pravne zadeve</t>
  </si>
  <si>
    <t>Odd. za gospodarske dejavnosti</t>
  </si>
  <si>
    <t>08</t>
  </si>
  <si>
    <t>Komunalna direkcija</t>
  </si>
  <si>
    <t>Zavod za prostorsko načrtovanje</t>
  </si>
  <si>
    <t>Zavod za šport</t>
  </si>
  <si>
    <t>Zavod za varstvo okolja</t>
  </si>
  <si>
    <t>Mestni inšpektorat</t>
  </si>
  <si>
    <t>Služba za zaščito in reševanje</t>
  </si>
  <si>
    <t>Ostale organizacije</t>
  </si>
  <si>
    <t>Gospodarjenje s stavbnimi zemljišči</t>
  </si>
  <si>
    <t>Služba za GIS ter obdelavo podatkov</t>
  </si>
  <si>
    <t>Ekološki tolar za odpadke</t>
  </si>
  <si>
    <t>Strokovne podlage</t>
  </si>
  <si>
    <t>Požarna taksa</t>
  </si>
  <si>
    <t>Računalniška programska oprema</t>
  </si>
  <si>
    <t>Prostorske sestavine planov</t>
  </si>
  <si>
    <t>SKUPAJ</t>
  </si>
  <si>
    <t>Nadom. za sprem. nam. kmet. zemljišč</t>
  </si>
  <si>
    <t>Prostorski izvedbeni akti</t>
  </si>
  <si>
    <t>UPORABNIK, NAMEN</t>
  </si>
  <si>
    <t>Proračun 2001</t>
  </si>
  <si>
    <t>Odd. za gosp. s poslov. in uprav. pros.</t>
  </si>
  <si>
    <t>Varstvo voda</t>
  </si>
  <si>
    <t>Stanovanjsko gospodarstvo</t>
  </si>
  <si>
    <t>09</t>
  </si>
  <si>
    <t>03</t>
  </si>
  <si>
    <t>01</t>
  </si>
  <si>
    <t>05</t>
  </si>
  <si>
    <t>06</t>
  </si>
  <si>
    <t>Služba finančnega nadzora</t>
  </si>
  <si>
    <t>10(7+8)</t>
  </si>
  <si>
    <t xml:space="preserve">Sofinanciranje občin </t>
  </si>
  <si>
    <t>Socialno varstvo - investicije</t>
  </si>
  <si>
    <t>Raziskovalni projekti</t>
  </si>
  <si>
    <t>Kupnine</t>
  </si>
  <si>
    <t>Gradnja neprofitnih stanovanj</t>
  </si>
  <si>
    <t>Namenska sredstva za ureditev C4</t>
  </si>
  <si>
    <t>Poslovni prostori - investicije</t>
  </si>
  <si>
    <t>Poslovni prostori - investicijsko vzdrževanje</t>
  </si>
  <si>
    <t xml:space="preserve">Upoštevan prenos </t>
  </si>
  <si>
    <t>neangažiranih sr.</t>
  </si>
  <si>
    <t>Dodaten prenos</t>
  </si>
  <si>
    <t>namen. sr. in nepl.</t>
  </si>
  <si>
    <t>pog.obv. iz l. 2000</t>
  </si>
  <si>
    <t>namenskih</t>
  </si>
  <si>
    <t>1. obravnava</t>
  </si>
  <si>
    <t>0809</t>
  </si>
  <si>
    <t>0808</t>
  </si>
  <si>
    <t>0802</t>
  </si>
  <si>
    <t>0803</t>
  </si>
  <si>
    <t>0805</t>
  </si>
  <si>
    <t>0806</t>
  </si>
  <si>
    <t>Od tega:</t>
  </si>
  <si>
    <t>- že upoštevan prenos pri prvi obravnavi</t>
  </si>
  <si>
    <t>- za naloge 2001</t>
  </si>
  <si>
    <t>02</t>
  </si>
  <si>
    <t>Krovni program varstva okolja</t>
  </si>
  <si>
    <t>0402</t>
  </si>
  <si>
    <t>0403</t>
  </si>
  <si>
    <t>0404</t>
  </si>
  <si>
    <t>0405</t>
  </si>
  <si>
    <t>0406</t>
  </si>
  <si>
    <t>0407</t>
  </si>
  <si>
    <t>Predšolska vzgoja - obnova opreme</t>
  </si>
  <si>
    <t>Zdravstvo - investicije</t>
  </si>
  <si>
    <t>Okolje in prostor - redno vzdrževanje</t>
  </si>
  <si>
    <t>Okolje in prostor - investicijsko vzdrževanje</t>
  </si>
  <si>
    <t>Okolje in prostor - investicije</t>
  </si>
  <si>
    <t>Ceste - investicijsko vzdrževanje</t>
  </si>
  <si>
    <t>Državne ceste - investicije</t>
  </si>
  <si>
    <t>Promet - redno vzdrževanje</t>
  </si>
  <si>
    <t>Promet - investicijsko vzdrževanje</t>
  </si>
  <si>
    <t>Promet - investicije</t>
  </si>
  <si>
    <t>Upravni prostori - nakup opreme</t>
  </si>
  <si>
    <t>0807</t>
  </si>
  <si>
    <t>0804</t>
  </si>
  <si>
    <t>Javna razsvetljava - redno vzdrževanje</t>
  </si>
  <si>
    <t>Upravni prostori - investicijsko vzdrževanje</t>
  </si>
  <si>
    <t>Upravni prostori - investicije</t>
  </si>
  <si>
    <t>RAZLIKA</t>
  </si>
  <si>
    <t>iz l.2000 v 2001</t>
  </si>
  <si>
    <t>namen.sredstev</t>
  </si>
  <si>
    <t>Dejanski ostanek</t>
  </si>
  <si>
    <t>po ZR 2000</t>
  </si>
  <si>
    <t>Izgradnja športnih objektov</t>
  </si>
  <si>
    <t>Komunalna energetika - investicije (priključn.)</t>
  </si>
  <si>
    <t xml:space="preserve">- dodaten prenos vključen v drugo obravnavo </t>
  </si>
  <si>
    <t>- dodaten prenos ugotovljen po ZR 2000</t>
  </si>
  <si>
    <t xml:space="preserve"> namenskih sred.</t>
  </si>
  <si>
    <t>na dan 31.12.00</t>
  </si>
  <si>
    <t>Neplačane pog.</t>
  </si>
  <si>
    <t>obveznosti</t>
  </si>
  <si>
    <t>Predlog porabe sr.</t>
  </si>
  <si>
    <t xml:space="preserve">plan. za nepl.obv. </t>
  </si>
  <si>
    <t xml:space="preserve"> 00,za naloge 01</t>
  </si>
  <si>
    <t>Šolstvo</t>
  </si>
  <si>
    <t>Obnova opreme</t>
  </si>
  <si>
    <t xml:space="preserve">Investicijsko vzdrževanje </t>
  </si>
  <si>
    <t>Kultura</t>
  </si>
  <si>
    <t>Investicijsko vzdrževanje</t>
  </si>
  <si>
    <t xml:space="preserve">Investicije </t>
  </si>
  <si>
    <t>Vključeni prenosi</t>
  </si>
  <si>
    <t>v proračun 2001</t>
  </si>
  <si>
    <t>Okolje in prostor</t>
  </si>
  <si>
    <t>Ceste</t>
  </si>
  <si>
    <t>Promet</t>
  </si>
  <si>
    <t>Komunalna hidrotehnika</t>
  </si>
  <si>
    <t>Vodovodi - ekološki tolar za odpadne vode</t>
  </si>
  <si>
    <t>Vodovodi - priključnine</t>
  </si>
  <si>
    <t>Kanalizacija - investicije</t>
  </si>
  <si>
    <t>CČN - ekološki tolar za odpadne vode</t>
  </si>
  <si>
    <t>Ravnanje z odpadki</t>
  </si>
  <si>
    <t>1.</t>
  </si>
  <si>
    <t>2.</t>
  </si>
  <si>
    <t>3.</t>
  </si>
  <si>
    <t>4.</t>
  </si>
  <si>
    <t>Terjatev do MŠŠ za sofinanciranje zamenjave travne ruše v Ljudskem vrtu</t>
  </si>
  <si>
    <t>10 (6+9)</t>
  </si>
  <si>
    <t>Ostanek na računu 31.12.2000</t>
  </si>
  <si>
    <t xml:space="preserve">Terjatve iz naslova državne takse </t>
  </si>
  <si>
    <t>Splošna proračunska rezervacija</t>
  </si>
  <si>
    <t>Razlika namenskih</t>
  </si>
  <si>
    <t>sred. in nepl. pog.</t>
  </si>
  <si>
    <t>obveznosti 2000</t>
  </si>
  <si>
    <t>sredstev</t>
  </si>
  <si>
    <t>6 (4-5)</t>
  </si>
  <si>
    <t>Vključen prenos sred.</t>
  </si>
  <si>
    <t xml:space="preserve"> za plačilo pog. obvez.</t>
  </si>
  <si>
    <t>2000 v proračun 2001</t>
  </si>
  <si>
    <t>neplač. pog.</t>
  </si>
  <si>
    <t>obvezn. 2000</t>
  </si>
  <si>
    <t>9 (7-8)</t>
  </si>
  <si>
    <t xml:space="preserve">Obnova opreme </t>
  </si>
  <si>
    <t xml:space="preserve">Izobraževanje odraslih </t>
  </si>
  <si>
    <t xml:space="preserve">Občinske ceste - investicije </t>
  </si>
  <si>
    <t>RAZLIKA (1 - 2 - 3 - 4)</t>
  </si>
  <si>
    <t>DEJANSKI OSTANEK SREDSTEV NA RAČUNU PRORAČUNA NA DAN 31.12. 2000</t>
  </si>
  <si>
    <t>Dejanski ostanek namenskih sredstev na dan 31.12.2000</t>
  </si>
  <si>
    <t>Neplačane pogodbene obveznosti na dan 31. 12. 2000</t>
  </si>
  <si>
    <t>Vključen planirani ostanek neangažiranih sredstev 2000 v proračun 2001</t>
  </si>
  <si>
    <t>kontrola</t>
  </si>
  <si>
    <t>STANJE SREDSTEV NA RAČUNU PRORAČUNA MOM IN OBVEZNOSTI PO POGODBAH  NA DAN 31.12.2000</t>
  </si>
  <si>
    <t>MOŽNI VIRI POKRIVANJA RAZLIKE: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</si>
</sst>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0.0"/>
    <numFmt numFmtId="166" formatCode="0.0%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0" fillId="0" borderId="8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/>
    </xf>
    <xf numFmtId="3" fontId="0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6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00390625" defaultRowHeight="12.75"/>
  <cols>
    <col min="1" max="1" width="6.75390625" style="0" customWidth="1"/>
    <col min="2" max="2" width="7.625" style="0" customWidth="1"/>
    <col min="3" max="3" width="40.00390625" style="0" customWidth="1"/>
    <col min="4" max="4" width="15.00390625" style="0" hidden="1" customWidth="1"/>
    <col min="5" max="5" width="15.125" style="0" customWidth="1"/>
    <col min="6" max="7" width="15.375" style="0" customWidth="1"/>
    <col min="8" max="8" width="16.25390625" style="0" customWidth="1"/>
    <col min="9" max="9" width="18.25390625" style="0" customWidth="1"/>
    <col min="10" max="10" width="15.25390625" style="0" customWidth="1"/>
    <col min="11" max="11" width="13.00390625" style="0" hidden="1" customWidth="1"/>
    <col min="12" max="12" width="15.125" style="0" hidden="1" customWidth="1"/>
    <col min="13" max="13" width="17.375" style="0" hidden="1" customWidth="1"/>
    <col min="14" max="14" width="16.375" style="0" customWidth="1"/>
    <col min="15" max="15" width="13.875" style="0" hidden="1" customWidth="1"/>
  </cols>
  <sheetData>
    <row r="2" spans="1:14" ht="19.5">
      <c r="A2" s="76" t="s">
        <v>151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8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3.5" thickBot="1">
      <c r="A4" s="56"/>
      <c r="B4" s="56"/>
      <c r="C4" s="57"/>
      <c r="D4" s="50"/>
      <c r="E4" s="50"/>
      <c r="F4" s="50"/>
      <c r="G4" s="50"/>
      <c r="H4" s="50"/>
      <c r="I4" s="50"/>
      <c r="J4" s="50"/>
      <c r="K4" s="50"/>
      <c r="L4" s="50"/>
      <c r="M4" s="58"/>
      <c r="N4" s="59"/>
    </row>
    <row r="5" spans="1:14" s="65" customFormat="1" ht="12.75">
      <c r="A5" s="43" t="s">
        <v>0</v>
      </c>
      <c r="B5" s="26" t="s">
        <v>1</v>
      </c>
      <c r="C5" s="38"/>
      <c r="D5" s="54" t="s">
        <v>30</v>
      </c>
      <c r="E5" s="55" t="s">
        <v>92</v>
      </c>
      <c r="F5" s="55" t="s">
        <v>111</v>
      </c>
      <c r="G5" s="55" t="s">
        <v>89</v>
      </c>
      <c r="H5" s="55" t="s">
        <v>100</v>
      </c>
      <c r="I5" s="55" t="s">
        <v>136</v>
      </c>
      <c r="J5" s="48" t="s">
        <v>89</v>
      </c>
      <c r="K5" s="55" t="s">
        <v>49</v>
      </c>
      <c r="L5" s="55" t="s">
        <v>102</v>
      </c>
      <c r="M5" s="55" t="s">
        <v>51</v>
      </c>
      <c r="N5" s="60" t="s">
        <v>131</v>
      </c>
    </row>
    <row r="6" spans="1:14" s="65" customFormat="1" ht="12.75">
      <c r="A6" s="43" t="s">
        <v>2</v>
      </c>
      <c r="B6" s="26" t="s">
        <v>3</v>
      </c>
      <c r="C6" s="38" t="s">
        <v>29</v>
      </c>
      <c r="D6" s="37" t="s">
        <v>55</v>
      </c>
      <c r="E6" s="49" t="s">
        <v>98</v>
      </c>
      <c r="F6" s="49" t="s">
        <v>91</v>
      </c>
      <c r="G6" s="49" t="s">
        <v>54</v>
      </c>
      <c r="H6" s="48" t="s">
        <v>101</v>
      </c>
      <c r="I6" s="48" t="s">
        <v>137</v>
      </c>
      <c r="J6" s="48" t="s">
        <v>139</v>
      </c>
      <c r="K6" s="48" t="s">
        <v>50</v>
      </c>
      <c r="L6" s="48" t="s">
        <v>103</v>
      </c>
      <c r="M6" s="48" t="s">
        <v>52</v>
      </c>
      <c r="N6" s="61" t="s">
        <v>132</v>
      </c>
    </row>
    <row r="7" spans="1:14" s="65" customFormat="1" ht="12.75">
      <c r="A7" s="43"/>
      <c r="B7" s="26"/>
      <c r="C7" s="38"/>
      <c r="D7" s="7"/>
      <c r="E7" s="49" t="s">
        <v>93</v>
      </c>
      <c r="F7" s="49" t="s">
        <v>112</v>
      </c>
      <c r="G7" s="49" t="s">
        <v>134</v>
      </c>
      <c r="H7" s="48" t="s">
        <v>99</v>
      </c>
      <c r="I7" s="49" t="s">
        <v>138</v>
      </c>
      <c r="J7" s="62" t="s">
        <v>140</v>
      </c>
      <c r="K7" s="62" t="s">
        <v>90</v>
      </c>
      <c r="L7" s="62" t="s">
        <v>104</v>
      </c>
      <c r="M7" s="62" t="s">
        <v>53</v>
      </c>
      <c r="N7" s="63" t="s">
        <v>133</v>
      </c>
    </row>
    <row r="8" spans="1:14" ht="13.5" thickBot="1">
      <c r="A8" s="44">
        <v>1</v>
      </c>
      <c r="B8" s="45">
        <v>2</v>
      </c>
      <c r="C8" s="45">
        <v>3</v>
      </c>
      <c r="D8" s="46">
        <v>4</v>
      </c>
      <c r="E8" s="46">
        <v>4</v>
      </c>
      <c r="F8" s="46">
        <v>5</v>
      </c>
      <c r="G8" s="46" t="s">
        <v>135</v>
      </c>
      <c r="H8" s="46">
        <v>7</v>
      </c>
      <c r="I8" s="46">
        <v>8</v>
      </c>
      <c r="J8" s="46" t="s">
        <v>141</v>
      </c>
      <c r="K8" s="46">
        <v>10</v>
      </c>
      <c r="L8" s="46">
        <v>10</v>
      </c>
      <c r="M8" s="46" t="s">
        <v>40</v>
      </c>
      <c r="N8" s="64" t="s">
        <v>127</v>
      </c>
    </row>
    <row r="9" spans="1:13" ht="12.75">
      <c r="A9" s="39"/>
      <c r="B9" s="39"/>
      <c r="C9" s="39"/>
      <c r="D9" s="40"/>
      <c r="E9" s="40"/>
      <c r="F9" s="40"/>
      <c r="G9" s="40"/>
      <c r="H9" s="41"/>
      <c r="I9" s="41"/>
      <c r="J9" s="41"/>
      <c r="K9" s="41"/>
      <c r="L9" s="41"/>
      <c r="M9" s="42"/>
    </row>
    <row r="10" spans="1:14" s="24" customFormat="1" ht="12.75">
      <c r="A10" s="19" t="s">
        <v>36</v>
      </c>
      <c r="B10" s="19"/>
      <c r="C10" s="21" t="s">
        <v>4</v>
      </c>
      <c r="D10" s="8">
        <v>158420610</v>
      </c>
      <c r="E10" s="9"/>
      <c r="F10" s="9"/>
      <c r="G10" s="9"/>
      <c r="H10" s="8"/>
      <c r="I10" s="9"/>
      <c r="J10" s="9"/>
      <c r="K10" s="8"/>
      <c r="L10" s="8"/>
      <c r="M10" s="8"/>
      <c r="N10" s="9"/>
    </row>
    <row r="11" spans="1:14" ht="12.75">
      <c r="A11" s="19" t="s">
        <v>65</v>
      </c>
      <c r="B11" s="19"/>
      <c r="C11" s="21" t="s">
        <v>5</v>
      </c>
      <c r="D11" s="8">
        <v>169793196</v>
      </c>
      <c r="E11" s="9"/>
      <c r="F11" s="9"/>
      <c r="G11" s="9"/>
      <c r="H11" s="8"/>
      <c r="I11" s="9"/>
      <c r="J11" s="9"/>
      <c r="K11" s="8"/>
      <c r="L11" s="8"/>
      <c r="M11" s="13"/>
      <c r="N11" s="9"/>
    </row>
    <row r="12" spans="1:14" ht="12.75">
      <c r="A12" s="19" t="s">
        <v>35</v>
      </c>
      <c r="B12" s="19"/>
      <c r="C12" s="21" t="s">
        <v>6</v>
      </c>
      <c r="D12" s="8">
        <v>295993296</v>
      </c>
      <c r="E12" s="8"/>
      <c r="F12" s="8"/>
      <c r="G12" s="8"/>
      <c r="H12" s="8">
        <f>+H13</f>
        <v>58000000</v>
      </c>
      <c r="I12" s="8">
        <v>0</v>
      </c>
      <c r="J12" s="8">
        <f>+H12-I12</f>
        <v>58000000</v>
      </c>
      <c r="K12" s="8"/>
      <c r="L12" s="8"/>
      <c r="M12" s="13"/>
      <c r="N12" s="8">
        <f>+J12</f>
        <v>58000000</v>
      </c>
    </row>
    <row r="13" spans="1:14" s="52" customFormat="1" ht="12.75">
      <c r="A13" s="66"/>
      <c r="B13" s="66">
        <v>1320</v>
      </c>
      <c r="C13" s="20" t="s">
        <v>130</v>
      </c>
      <c r="D13" s="10"/>
      <c r="E13" s="10"/>
      <c r="F13" s="10"/>
      <c r="G13" s="10"/>
      <c r="H13" s="10">
        <v>58000000</v>
      </c>
      <c r="I13" s="10">
        <v>0</v>
      </c>
      <c r="J13" s="10">
        <f>+H13-I13</f>
        <v>58000000</v>
      </c>
      <c r="K13" s="10"/>
      <c r="L13" s="10"/>
      <c r="M13" s="10"/>
      <c r="N13" s="9">
        <f>+J13</f>
        <v>58000000</v>
      </c>
    </row>
    <row r="14" spans="1:14" ht="12.75">
      <c r="A14" s="19" t="s">
        <v>7</v>
      </c>
      <c r="B14" s="22"/>
      <c r="C14" s="21" t="s">
        <v>8</v>
      </c>
      <c r="D14" s="8">
        <v>4916475360</v>
      </c>
      <c r="E14" s="9"/>
      <c r="F14" s="9"/>
      <c r="G14" s="9"/>
      <c r="H14" s="8">
        <f>+H15+H16+H20+H21+H25+H26</f>
        <v>120938547</v>
      </c>
      <c r="I14" s="8">
        <f aca="true" t="shared" si="0" ref="I14:N14">+I15+I16+I20+I21+I25+I26</f>
        <v>131377680</v>
      </c>
      <c r="J14" s="8">
        <f t="shared" si="0"/>
        <v>-10439133</v>
      </c>
      <c r="K14" s="8">
        <f t="shared" si="0"/>
        <v>0</v>
      </c>
      <c r="L14" s="8">
        <f t="shared" si="0"/>
        <v>12568909</v>
      </c>
      <c r="M14" s="8">
        <f t="shared" si="0"/>
        <v>127672780</v>
      </c>
      <c r="N14" s="8">
        <f t="shared" si="0"/>
        <v>-10439133</v>
      </c>
    </row>
    <row r="15" spans="1:14" s="74" customFormat="1" ht="12.75">
      <c r="A15" s="69" t="s">
        <v>67</v>
      </c>
      <c r="B15" s="69">
        <v>2230</v>
      </c>
      <c r="C15" s="70" t="s">
        <v>73</v>
      </c>
      <c r="D15" s="71"/>
      <c r="E15" s="71"/>
      <c r="F15" s="71"/>
      <c r="G15" s="71"/>
      <c r="H15" s="72">
        <v>3704875</v>
      </c>
      <c r="I15" s="72">
        <v>3704900</v>
      </c>
      <c r="J15" s="71">
        <f>+H15-I15</f>
        <v>-25</v>
      </c>
      <c r="K15" s="73"/>
      <c r="L15" s="71"/>
      <c r="M15" s="71"/>
      <c r="N15" s="71">
        <f aca="true" t="shared" si="1" ref="N15:N23">+G15+J15</f>
        <v>-25</v>
      </c>
    </row>
    <row r="16" spans="1:14" s="74" customFormat="1" ht="12.75">
      <c r="A16" s="69" t="s">
        <v>68</v>
      </c>
      <c r="B16" s="69"/>
      <c r="C16" s="70" t="s">
        <v>105</v>
      </c>
      <c r="D16" s="71"/>
      <c r="E16" s="71"/>
      <c r="F16" s="71"/>
      <c r="G16" s="71"/>
      <c r="H16" s="72">
        <f aca="true" t="shared" si="2" ref="H16:M16">+H17+H18+H19</f>
        <v>4383336</v>
      </c>
      <c r="I16" s="72">
        <f t="shared" si="2"/>
        <v>13028600</v>
      </c>
      <c r="J16" s="72">
        <f t="shared" si="2"/>
        <v>-8645264</v>
      </c>
      <c r="K16" s="72">
        <f t="shared" si="2"/>
        <v>0</v>
      </c>
      <c r="L16" s="72">
        <f t="shared" si="2"/>
        <v>8645309</v>
      </c>
      <c r="M16" s="72">
        <f t="shared" si="2"/>
        <v>13028600</v>
      </c>
      <c r="N16" s="71">
        <f t="shared" si="1"/>
        <v>-8645264</v>
      </c>
    </row>
    <row r="17" spans="1:14" ht="12.75">
      <c r="A17" s="22"/>
      <c r="B17" s="22">
        <v>1261</v>
      </c>
      <c r="C17" s="20" t="s">
        <v>143</v>
      </c>
      <c r="D17" s="9"/>
      <c r="E17" s="9"/>
      <c r="F17" s="9"/>
      <c r="G17" s="9"/>
      <c r="H17" s="35">
        <v>0</v>
      </c>
      <c r="I17" s="35">
        <v>7954600</v>
      </c>
      <c r="J17" s="10">
        <f>+H17-I17</f>
        <v>-7954600</v>
      </c>
      <c r="K17" s="8"/>
      <c r="L17" s="10">
        <v>7954600</v>
      </c>
      <c r="M17" s="35">
        <v>7954600</v>
      </c>
      <c r="N17" s="10">
        <f t="shared" si="1"/>
        <v>-7954600</v>
      </c>
    </row>
    <row r="18" spans="1:14" ht="12.75">
      <c r="A18" s="22"/>
      <c r="B18" s="22">
        <v>2231</v>
      </c>
      <c r="C18" s="23" t="s">
        <v>106</v>
      </c>
      <c r="D18" s="9"/>
      <c r="E18" s="9"/>
      <c r="F18" s="9"/>
      <c r="G18" s="9"/>
      <c r="H18" s="2">
        <v>3309267</v>
      </c>
      <c r="I18" s="36">
        <v>4000000</v>
      </c>
      <c r="J18" s="10">
        <f>+H18-I18</f>
        <v>-690733</v>
      </c>
      <c r="K18" s="8"/>
      <c r="L18" s="10">
        <v>690709</v>
      </c>
      <c r="M18" s="36">
        <v>4000000</v>
      </c>
      <c r="N18" s="10">
        <f t="shared" si="1"/>
        <v>-690733</v>
      </c>
    </row>
    <row r="19" spans="1:14" ht="12.75">
      <c r="A19" s="22"/>
      <c r="B19" s="22">
        <v>1022</v>
      </c>
      <c r="C19" s="23" t="s">
        <v>107</v>
      </c>
      <c r="D19" s="9"/>
      <c r="E19" s="9"/>
      <c r="F19" s="9"/>
      <c r="G19" s="9"/>
      <c r="H19" s="36">
        <v>1074069</v>
      </c>
      <c r="I19" s="9">
        <v>1074000</v>
      </c>
      <c r="J19" s="10">
        <f>+H19-I19</f>
        <v>69</v>
      </c>
      <c r="K19" s="8"/>
      <c r="L19" s="10"/>
      <c r="M19" s="9">
        <v>1074000</v>
      </c>
      <c r="N19" s="10">
        <f t="shared" si="1"/>
        <v>69</v>
      </c>
    </row>
    <row r="20" spans="1:14" s="74" customFormat="1" ht="12.75">
      <c r="A20" s="69" t="s">
        <v>69</v>
      </c>
      <c r="B20" s="69">
        <v>4100</v>
      </c>
      <c r="C20" s="70" t="s">
        <v>43</v>
      </c>
      <c r="D20" s="71"/>
      <c r="E20" s="71"/>
      <c r="F20" s="71"/>
      <c r="G20" s="71"/>
      <c r="H20" s="71">
        <v>3323180</v>
      </c>
      <c r="I20" s="71">
        <v>3323180</v>
      </c>
      <c r="J20" s="71">
        <f>+H20-I20</f>
        <v>0</v>
      </c>
      <c r="K20" s="73"/>
      <c r="L20" s="71"/>
      <c r="M20" s="71">
        <v>3323180</v>
      </c>
      <c r="N20" s="71">
        <f t="shared" si="1"/>
        <v>0</v>
      </c>
    </row>
    <row r="21" spans="1:14" s="74" customFormat="1" ht="12.75">
      <c r="A21" s="69" t="s">
        <v>70</v>
      </c>
      <c r="B21" s="69"/>
      <c r="C21" s="70" t="s">
        <v>108</v>
      </c>
      <c r="D21" s="71"/>
      <c r="E21" s="71"/>
      <c r="F21" s="71"/>
      <c r="G21" s="71"/>
      <c r="H21" s="71">
        <f aca="true" t="shared" si="3" ref="H21:M21">+H22+H23+H24</f>
        <v>105848856</v>
      </c>
      <c r="I21" s="71">
        <f t="shared" si="3"/>
        <v>107642700</v>
      </c>
      <c r="J21" s="71">
        <f t="shared" si="3"/>
        <v>-1793844</v>
      </c>
      <c r="K21" s="71">
        <f t="shared" si="3"/>
        <v>0</v>
      </c>
      <c r="L21" s="71">
        <f t="shared" si="3"/>
        <v>3923600</v>
      </c>
      <c r="M21" s="71">
        <f t="shared" si="3"/>
        <v>107642700</v>
      </c>
      <c r="N21" s="71">
        <f t="shared" si="1"/>
        <v>-1793844</v>
      </c>
    </row>
    <row r="22" spans="1:14" ht="12.75">
      <c r="A22" s="22"/>
      <c r="B22" s="22">
        <v>2232</v>
      </c>
      <c r="C22" s="23" t="s">
        <v>142</v>
      </c>
      <c r="D22" s="9"/>
      <c r="E22" s="9"/>
      <c r="F22" s="9"/>
      <c r="G22" s="9"/>
      <c r="H22" s="9">
        <v>2129776</v>
      </c>
      <c r="I22" s="9">
        <v>3923600</v>
      </c>
      <c r="J22" s="10">
        <f>+H22-I22</f>
        <v>-1793824</v>
      </c>
      <c r="K22" s="8"/>
      <c r="L22" s="10">
        <v>3923600</v>
      </c>
      <c r="M22" s="9">
        <v>3923600</v>
      </c>
      <c r="N22" s="10">
        <f t="shared" si="1"/>
        <v>-1793824</v>
      </c>
    </row>
    <row r="23" spans="1:14" ht="12.75">
      <c r="A23" s="22"/>
      <c r="B23" s="22">
        <v>1033</v>
      </c>
      <c r="C23" s="23" t="s">
        <v>109</v>
      </c>
      <c r="D23" s="9"/>
      <c r="E23" s="9"/>
      <c r="F23" s="9"/>
      <c r="G23" s="9"/>
      <c r="H23" s="9">
        <v>4131680</v>
      </c>
      <c r="I23" s="9">
        <v>4131700</v>
      </c>
      <c r="J23" s="10">
        <f>+H23-I23</f>
        <v>-20</v>
      </c>
      <c r="K23" s="8"/>
      <c r="L23" s="10"/>
      <c r="M23" s="9">
        <v>4131700</v>
      </c>
      <c r="N23" s="10">
        <f t="shared" si="1"/>
        <v>-20</v>
      </c>
    </row>
    <row r="24" spans="1:14" ht="12.75">
      <c r="A24" s="22"/>
      <c r="B24" s="22">
        <v>1031</v>
      </c>
      <c r="C24" s="23" t="s">
        <v>110</v>
      </c>
      <c r="D24" s="9"/>
      <c r="E24" s="9"/>
      <c r="F24" s="9"/>
      <c r="G24" s="9"/>
      <c r="H24" s="9">
        <f>+I24</f>
        <v>99587400</v>
      </c>
      <c r="I24" s="9">
        <v>99587400</v>
      </c>
      <c r="J24" s="10">
        <f>+H24-I24</f>
        <v>0</v>
      </c>
      <c r="K24" s="8"/>
      <c r="L24" s="10"/>
      <c r="M24" s="9">
        <v>99587400</v>
      </c>
      <c r="N24" s="9"/>
    </row>
    <row r="25" spans="1:14" s="74" customFormat="1" ht="12.75">
      <c r="A25" s="69" t="s">
        <v>71</v>
      </c>
      <c r="B25" s="69">
        <v>1060</v>
      </c>
      <c r="C25" s="70" t="s">
        <v>42</v>
      </c>
      <c r="D25" s="71"/>
      <c r="E25" s="71"/>
      <c r="F25" s="71"/>
      <c r="G25" s="71"/>
      <c r="H25" s="72">
        <v>285000</v>
      </c>
      <c r="I25" s="72">
        <v>285000</v>
      </c>
      <c r="J25" s="71">
        <f>+H25-I25</f>
        <v>0</v>
      </c>
      <c r="K25" s="73"/>
      <c r="L25" s="71"/>
      <c r="M25" s="72">
        <v>285000</v>
      </c>
      <c r="N25" s="71"/>
    </row>
    <row r="26" spans="1:14" s="74" customFormat="1" ht="12.75">
      <c r="A26" s="69" t="s">
        <v>72</v>
      </c>
      <c r="B26" s="69">
        <v>1070</v>
      </c>
      <c r="C26" s="70" t="s">
        <v>74</v>
      </c>
      <c r="D26" s="71"/>
      <c r="E26" s="71"/>
      <c r="F26" s="71"/>
      <c r="G26" s="71"/>
      <c r="H26" s="71">
        <v>3393300</v>
      </c>
      <c r="I26" s="71">
        <v>3393300</v>
      </c>
      <c r="J26" s="71">
        <f>+H26-I26</f>
        <v>0</v>
      </c>
      <c r="K26" s="73"/>
      <c r="L26" s="71"/>
      <c r="M26" s="71">
        <v>3393300</v>
      </c>
      <c r="N26" s="71"/>
    </row>
    <row r="27" spans="1:14" ht="12.75">
      <c r="A27" s="19" t="s">
        <v>37</v>
      </c>
      <c r="B27" s="22"/>
      <c r="C27" s="21" t="s">
        <v>9</v>
      </c>
      <c r="D27" s="8">
        <v>230260990</v>
      </c>
      <c r="E27" s="9"/>
      <c r="F27" s="9"/>
      <c r="G27" s="9"/>
      <c r="H27" s="9"/>
      <c r="I27" s="9"/>
      <c r="J27" s="9"/>
      <c r="K27" s="8"/>
      <c r="L27" s="10"/>
      <c r="M27" s="13" t="e">
        <f>+I27+#REF!</f>
        <v>#REF!</v>
      </c>
      <c r="N27" s="9"/>
    </row>
    <row r="28" spans="1:14" ht="12.75">
      <c r="A28" s="19" t="s">
        <v>38</v>
      </c>
      <c r="B28" s="22"/>
      <c r="C28" s="21" t="s">
        <v>10</v>
      </c>
      <c r="D28" s="8">
        <v>268719140</v>
      </c>
      <c r="E28" s="8">
        <f>+E29</f>
        <v>22228000</v>
      </c>
      <c r="F28" s="8">
        <v>0</v>
      </c>
      <c r="G28" s="8">
        <f>+E28-F28</f>
        <v>22228000</v>
      </c>
      <c r="H28" s="8"/>
      <c r="I28" s="8"/>
      <c r="J28" s="8"/>
      <c r="K28" s="8"/>
      <c r="L28" s="8"/>
      <c r="M28" s="13" t="e">
        <f>+I28+#REF!</f>
        <v>#REF!</v>
      </c>
      <c r="N28" s="8">
        <f>+N29</f>
        <v>22228000</v>
      </c>
    </row>
    <row r="29" spans="1:14" ht="12.75">
      <c r="A29" s="22"/>
      <c r="B29" s="22">
        <v>1610</v>
      </c>
      <c r="C29" s="20" t="s">
        <v>27</v>
      </c>
      <c r="D29" s="9"/>
      <c r="E29" s="10">
        <v>22228000</v>
      </c>
      <c r="F29" s="10">
        <v>0</v>
      </c>
      <c r="G29" s="10">
        <f>+E29-F29</f>
        <v>22228000</v>
      </c>
      <c r="H29" s="9"/>
      <c r="I29" s="9"/>
      <c r="J29" s="9"/>
      <c r="K29" s="8"/>
      <c r="L29" s="10"/>
      <c r="M29" s="14"/>
      <c r="N29" s="9">
        <f>+G29</f>
        <v>22228000</v>
      </c>
    </row>
    <row r="30" spans="1:14" ht="12.75">
      <c r="A30" s="19" t="s">
        <v>11</v>
      </c>
      <c r="B30" s="22"/>
      <c r="C30" s="21" t="s">
        <v>12</v>
      </c>
      <c r="D30" s="8">
        <v>4775857120</v>
      </c>
      <c r="E30" s="8">
        <f>+E31+E35+E39+E40+E44+E48+E49+E50</f>
        <v>762424507.7</v>
      </c>
      <c r="F30" s="8">
        <f aca="true" t="shared" si="4" ref="F30:N30">+F31+F35+F39+F40+F44+F48+F49+F50</f>
        <v>726709992</v>
      </c>
      <c r="G30" s="8">
        <f t="shared" si="4"/>
        <v>35714515.7</v>
      </c>
      <c r="H30" s="8">
        <f t="shared" si="4"/>
        <v>498787780</v>
      </c>
      <c r="I30" s="8">
        <f t="shared" si="4"/>
        <v>391697217</v>
      </c>
      <c r="J30" s="8">
        <f t="shared" si="4"/>
        <v>107090563</v>
      </c>
      <c r="K30" s="8">
        <f t="shared" si="4"/>
        <v>0</v>
      </c>
      <c r="L30" s="8">
        <f t="shared" si="4"/>
        <v>48218601</v>
      </c>
      <c r="M30" s="8">
        <f t="shared" si="4"/>
        <v>868407209</v>
      </c>
      <c r="N30" s="8">
        <f t="shared" si="4"/>
        <v>142805078.7</v>
      </c>
    </row>
    <row r="31" spans="1:14" s="74" customFormat="1" ht="12.75">
      <c r="A31" s="69" t="s">
        <v>58</v>
      </c>
      <c r="B31" s="69"/>
      <c r="C31" s="70" t="s">
        <v>113</v>
      </c>
      <c r="D31" s="71"/>
      <c r="E31" s="71"/>
      <c r="F31" s="71"/>
      <c r="G31" s="71"/>
      <c r="H31" s="71">
        <f aca="true" t="shared" si="5" ref="H31:N31">+H32+H33+H34</f>
        <v>33343354</v>
      </c>
      <c r="I31" s="71">
        <f t="shared" si="5"/>
        <v>31004236</v>
      </c>
      <c r="J31" s="72">
        <f t="shared" si="5"/>
        <v>2339118</v>
      </c>
      <c r="K31" s="71">
        <f t="shared" si="5"/>
        <v>0</v>
      </c>
      <c r="L31" s="71">
        <f t="shared" si="5"/>
        <v>4527223</v>
      </c>
      <c r="M31" s="71">
        <f t="shared" si="5"/>
        <v>31004236</v>
      </c>
      <c r="N31" s="71">
        <f t="shared" si="5"/>
        <v>2339118</v>
      </c>
    </row>
    <row r="32" spans="1:14" ht="12.75">
      <c r="A32" s="22"/>
      <c r="B32" s="22">
        <v>5112</v>
      </c>
      <c r="C32" s="20" t="s">
        <v>75</v>
      </c>
      <c r="D32" s="9"/>
      <c r="E32" s="8"/>
      <c r="F32" s="8"/>
      <c r="G32" s="8"/>
      <c r="H32" s="9">
        <v>2948605</v>
      </c>
      <c r="I32" s="9">
        <v>7475828</v>
      </c>
      <c r="J32" s="35">
        <f>+H32-I32</f>
        <v>-4527223</v>
      </c>
      <c r="K32" s="8"/>
      <c r="L32" s="10">
        <v>4527223</v>
      </c>
      <c r="M32" s="9">
        <v>7475828</v>
      </c>
      <c r="N32" s="9">
        <f>+G32+J32</f>
        <v>-4527223</v>
      </c>
    </row>
    <row r="33" spans="1:14" ht="12.75">
      <c r="A33" s="22"/>
      <c r="B33" s="22">
        <v>1530</v>
      </c>
      <c r="C33" s="20" t="s">
        <v>76</v>
      </c>
      <c r="D33" s="24"/>
      <c r="E33" s="8"/>
      <c r="F33" s="8"/>
      <c r="G33" s="8"/>
      <c r="H33" s="9">
        <v>10959928</v>
      </c>
      <c r="I33" s="9">
        <v>8493382</v>
      </c>
      <c r="J33" s="35">
        <f aca="true" t="shared" si="6" ref="J33:J48">+H33-I33</f>
        <v>2466546</v>
      </c>
      <c r="K33" s="8"/>
      <c r="L33" s="10"/>
      <c r="M33" s="9">
        <v>8493382</v>
      </c>
      <c r="N33" s="9">
        <f>+G33+J33</f>
        <v>2466546</v>
      </c>
    </row>
    <row r="34" spans="1:14" ht="12.75">
      <c r="A34" s="22"/>
      <c r="B34" s="22">
        <v>1514</v>
      </c>
      <c r="C34" s="20" t="s">
        <v>77</v>
      </c>
      <c r="D34" s="24"/>
      <c r="E34" s="8"/>
      <c r="F34" s="8"/>
      <c r="G34" s="8"/>
      <c r="H34" s="9">
        <v>19434821</v>
      </c>
      <c r="I34" s="9">
        <v>15035026</v>
      </c>
      <c r="J34" s="35">
        <f t="shared" si="6"/>
        <v>4399795</v>
      </c>
      <c r="K34" s="8"/>
      <c r="L34" s="10"/>
      <c r="M34" s="9">
        <v>15035026</v>
      </c>
      <c r="N34" s="9">
        <f>+G34+J34</f>
        <v>4399795</v>
      </c>
    </row>
    <row r="35" spans="1:14" s="74" customFormat="1" ht="12.75">
      <c r="A35" s="69" t="s">
        <v>59</v>
      </c>
      <c r="B35" s="69"/>
      <c r="C35" s="70" t="s">
        <v>114</v>
      </c>
      <c r="D35" s="70"/>
      <c r="E35" s="71"/>
      <c r="F35" s="71"/>
      <c r="G35" s="71"/>
      <c r="H35" s="71">
        <f aca="true" t="shared" si="7" ref="H35:N35">+H36+H37+H38</f>
        <v>154364910</v>
      </c>
      <c r="I35" s="71">
        <f t="shared" si="7"/>
        <v>140674148</v>
      </c>
      <c r="J35" s="71">
        <f t="shared" si="7"/>
        <v>13690762</v>
      </c>
      <c r="K35" s="71">
        <f t="shared" si="7"/>
        <v>0</v>
      </c>
      <c r="L35" s="71">
        <f t="shared" si="7"/>
        <v>25544986</v>
      </c>
      <c r="M35" s="71">
        <f t="shared" si="7"/>
        <v>140674148</v>
      </c>
      <c r="N35" s="71">
        <f t="shared" si="7"/>
        <v>13690762</v>
      </c>
    </row>
    <row r="36" spans="1:14" ht="12.75">
      <c r="A36" s="22"/>
      <c r="B36" s="22">
        <v>1531</v>
      </c>
      <c r="C36" s="20" t="s">
        <v>78</v>
      </c>
      <c r="D36" s="24"/>
      <c r="E36" s="8"/>
      <c r="F36" s="8"/>
      <c r="G36" s="8"/>
      <c r="H36" s="9">
        <v>11872193</v>
      </c>
      <c r="I36" s="9">
        <v>11193568</v>
      </c>
      <c r="J36" s="35">
        <f t="shared" si="6"/>
        <v>678625</v>
      </c>
      <c r="K36" s="8"/>
      <c r="L36" s="10"/>
      <c r="M36" s="9">
        <v>11193568</v>
      </c>
      <c r="N36" s="9">
        <f>+G36+J36</f>
        <v>678625</v>
      </c>
    </row>
    <row r="37" spans="1:14" ht="12.75">
      <c r="A37" s="22"/>
      <c r="B37" s="22">
        <v>1521</v>
      </c>
      <c r="C37" s="20" t="s">
        <v>144</v>
      </c>
      <c r="D37" s="9"/>
      <c r="E37" s="8"/>
      <c r="F37" s="8"/>
      <c r="G37" s="8"/>
      <c r="H37" s="9">
        <f>27090314+20044785</f>
        <v>47135099</v>
      </c>
      <c r="I37" s="9">
        <v>52635300</v>
      </c>
      <c r="J37" s="35">
        <f t="shared" si="6"/>
        <v>-5500201</v>
      </c>
      <c r="K37" s="8"/>
      <c r="L37" s="10">
        <v>25544986</v>
      </c>
      <c r="M37" s="9">
        <v>52635300</v>
      </c>
      <c r="N37" s="9">
        <f>+G37+J37</f>
        <v>-5500201</v>
      </c>
    </row>
    <row r="38" spans="1:14" ht="12.75">
      <c r="A38" s="22"/>
      <c r="B38" s="22">
        <v>1522</v>
      </c>
      <c r="C38" s="20" t="s">
        <v>79</v>
      </c>
      <c r="D38" s="9"/>
      <c r="E38" s="8"/>
      <c r="F38" s="8"/>
      <c r="G38" s="8"/>
      <c r="H38" s="9">
        <v>95357618</v>
      </c>
      <c r="I38" s="9">
        <v>76845280</v>
      </c>
      <c r="J38" s="35">
        <f t="shared" si="6"/>
        <v>18512338</v>
      </c>
      <c r="K38" s="8"/>
      <c r="L38" s="10"/>
      <c r="M38" s="9">
        <v>76845280</v>
      </c>
      <c r="N38" s="9">
        <f>+G38+J38</f>
        <v>18512338</v>
      </c>
    </row>
    <row r="39" spans="1:14" s="74" customFormat="1" ht="12.75">
      <c r="A39" s="69" t="s">
        <v>85</v>
      </c>
      <c r="B39" s="69">
        <v>5113</v>
      </c>
      <c r="C39" s="70" t="s">
        <v>86</v>
      </c>
      <c r="D39" s="71"/>
      <c r="E39" s="73"/>
      <c r="F39" s="73"/>
      <c r="G39" s="73"/>
      <c r="H39" s="71">
        <v>21463830</v>
      </c>
      <c r="I39" s="71">
        <v>0</v>
      </c>
      <c r="J39" s="72">
        <f t="shared" si="6"/>
        <v>21463830</v>
      </c>
      <c r="K39" s="73"/>
      <c r="L39" s="71"/>
      <c r="M39" s="71"/>
      <c r="N39" s="71">
        <f>+G39+J39</f>
        <v>21463830</v>
      </c>
    </row>
    <row r="40" spans="1:14" s="74" customFormat="1" ht="12.75">
      <c r="A40" s="69" t="s">
        <v>60</v>
      </c>
      <c r="B40" s="69"/>
      <c r="C40" s="70" t="s">
        <v>115</v>
      </c>
      <c r="D40" s="71"/>
      <c r="E40" s="71"/>
      <c r="F40" s="71"/>
      <c r="G40" s="71"/>
      <c r="H40" s="71">
        <f aca="true" t="shared" si="8" ref="H40:N40">+H41+H42+H43</f>
        <v>19586707</v>
      </c>
      <c r="I40" s="71">
        <f t="shared" si="8"/>
        <v>16835480</v>
      </c>
      <c r="J40" s="72">
        <f t="shared" si="6"/>
        <v>2751227</v>
      </c>
      <c r="K40" s="71">
        <f t="shared" si="8"/>
        <v>0</v>
      </c>
      <c r="L40" s="71">
        <f t="shared" si="8"/>
        <v>4854751</v>
      </c>
      <c r="M40" s="71">
        <f t="shared" si="8"/>
        <v>16835480</v>
      </c>
      <c r="N40" s="71">
        <f t="shared" si="8"/>
        <v>2751227</v>
      </c>
    </row>
    <row r="41" spans="1:14" ht="12.75">
      <c r="A41" s="22"/>
      <c r="B41" s="22">
        <v>5114</v>
      </c>
      <c r="C41" s="20" t="s">
        <v>80</v>
      </c>
      <c r="D41" s="9"/>
      <c r="E41" s="8"/>
      <c r="F41" s="8"/>
      <c r="G41" s="8"/>
      <c r="H41" s="9">
        <f>3741701+12413470</f>
        <v>16155171</v>
      </c>
      <c r="I41" s="9">
        <v>8549193</v>
      </c>
      <c r="J41" s="35">
        <f t="shared" si="6"/>
        <v>7605978</v>
      </c>
      <c r="K41" s="8"/>
      <c r="L41" s="10"/>
      <c r="M41" s="9">
        <v>8549193</v>
      </c>
      <c r="N41" s="9">
        <f>+G41+J41</f>
        <v>7605978</v>
      </c>
    </row>
    <row r="42" spans="1:14" ht="12.75">
      <c r="A42" s="22"/>
      <c r="B42" s="22">
        <v>1535</v>
      </c>
      <c r="C42" s="20" t="s">
        <v>81</v>
      </c>
      <c r="D42" s="9"/>
      <c r="E42" s="8"/>
      <c r="F42" s="8"/>
      <c r="G42" s="8"/>
      <c r="H42" s="9">
        <v>1230036</v>
      </c>
      <c r="I42" s="9">
        <v>1230036</v>
      </c>
      <c r="J42" s="35">
        <f t="shared" si="6"/>
        <v>0</v>
      </c>
      <c r="K42" s="8"/>
      <c r="L42" s="10"/>
      <c r="M42" s="9">
        <v>1230036</v>
      </c>
      <c r="N42" s="9">
        <f>+G42+J42</f>
        <v>0</v>
      </c>
    </row>
    <row r="43" spans="1:14" ht="12.75">
      <c r="A43" s="22"/>
      <c r="B43" s="22">
        <v>1520</v>
      </c>
      <c r="C43" s="20" t="s">
        <v>82</v>
      </c>
      <c r="D43" s="9"/>
      <c r="E43" s="8"/>
      <c r="F43" s="8"/>
      <c r="G43" s="8"/>
      <c r="H43" s="9">
        <v>2201500</v>
      </c>
      <c r="I43" s="9">
        <v>7056251</v>
      </c>
      <c r="J43" s="35">
        <f t="shared" si="6"/>
        <v>-4854751</v>
      </c>
      <c r="K43" s="8"/>
      <c r="L43" s="10">
        <v>4854751</v>
      </c>
      <c r="M43" s="9">
        <v>7056251</v>
      </c>
      <c r="N43" s="9">
        <f>+G43+J43</f>
        <v>-4854751</v>
      </c>
    </row>
    <row r="44" spans="1:14" s="74" customFormat="1" ht="12.75">
      <c r="A44" s="69" t="s">
        <v>61</v>
      </c>
      <c r="B44" s="69"/>
      <c r="C44" s="70" t="s">
        <v>116</v>
      </c>
      <c r="D44" s="71"/>
      <c r="E44" s="71">
        <f aca="true" t="shared" si="9" ref="E44:N44">+E45+E46+E47</f>
        <v>265206874.5</v>
      </c>
      <c r="F44" s="71">
        <f t="shared" si="9"/>
        <v>250000000</v>
      </c>
      <c r="G44" s="71">
        <f t="shared" si="9"/>
        <v>15206874.5</v>
      </c>
      <c r="H44" s="71">
        <f t="shared" si="9"/>
        <v>264913680</v>
      </c>
      <c r="I44" s="71">
        <f t="shared" si="9"/>
        <v>203183353</v>
      </c>
      <c r="J44" s="72">
        <f t="shared" si="6"/>
        <v>61730327</v>
      </c>
      <c r="K44" s="71">
        <f t="shared" si="9"/>
        <v>0</v>
      </c>
      <c r="L44" s="71">
        <f t="shared" si="9"/>
        <v>13291641</v>
      </c>
      <c r="M44" s="71">
        <f t="shared" si="9"/>
        <v>203183353</v>
      </c>
      <c r="N44" s="71">
        <f t="shared" si="9"/>
        <v>76937201.5</v>
      </c>
    </row>
    <row r="45" spans="1:14" ht="12.75">
      <c r="A45" s="22"/>
      <c r="B45" s="22">
        <v>1510</v>
      </c>
      <c r="C45" s="20" t="s">
        <v>117</v>
      </c>
      <c r="D45" s="9"/>
      <c r="E45" s="10">
        <v>250000000</v>
      </c>
      <c r="F45" s="10">
        <v>250000000</v>
      </c>
      <c r="G45" s="10">
        <f>+E45-F45</f>
        <v>0</v>
      </c>
      <c r="H45" s="9"/>
      <c r="I45" s="9"/>
      <c r="J45" s="35">
        <f t="shared" si="6"/>
        <v>0</v>
      </c>
      <c r="K45" s="8"/>
      <c r="L45" s="10"/>
      <c r="M45" s="9"/>
      <c r="N45" s="9">
        <f>+G45+J45</f>
        <v>0</v>
      </c>
    </row>
    <row r="46" spans="2:14" ht="12.75">
      <c r="B46" s="22">
        <v>1510</v>
      </c>
      <c r="C46" s="20" t="s">
        <v>118</v>
      </c>
      <c r="D46" s="9"/>
      <c r="E46" s="10">
        <v>15206874.5</v>
      </c>
      <c r="G46" s="10">
        <f>+E46-F46</f>
        <v>15206874.5</v>
      </c>
      <c r="H46" s="9">
        <v>45718522</v>
      </c>
      <c r="I46" s="9">
        <v>59010163</v>
      </c>
      <c r="J46" s="35">
        <f t="shared" si="6"/>
        <v>-13291641</v>
      </c>
      <c r="K46" s="8"/>
      <c r="L46" s="10">
        <v>13291641</v>
      </c>
      <c r="M46" s="9">
        <v>59010163</v>
      </c>
      <c r="N46" s="9">
        <f>+G46+J46</f>
        <v>1915233.5</v>
      </c>
    </row>
    <row r="47" spans="1:14" ht="12.75">
      <c r="A47" s="22"/>
      <c r="B47" s="22">
        <v>1511</v>
      </c>
      <c r="C47" s="20" t="s">
        <v>119</v>
      </c>
      <c r="D47" s="9"/>
      <c r="E47" s="10"/>
      <c r="F47" s="8"/>
      <c r="G47" s="10"/>
      <c r="H47" s="9">
        <v>219195158</v>
      </c>
      <c r="I47" s="9">
        <f>167040664-22867474</f>
        <v>144173190</v>
      </c>
      <c r="J47" s="35">
        <f t="shared" si="6"/>
        <v>75021968</v>
      </c>
      <c r="K47" s="8"/>
      <c r="L47" s="10"/>
      <c r="M47" s="9">
        <f>167040664-22867474</f>
        <v>144173190</v>
      </c>
      <c r="N47" s="9">
        <f>+G47+J47</f>
        <v>75021968</v>
      </c>
    </row>
    <row r="48" spans="1:14" s="74" customFormat="1" ht="12.75">
      <c r="A48" s="69" t="s">
        <v>84</v>
      </c>
      <c r="B48" s="69">
        <v>1512</v>
      </c>
      <c r="C48" s="70" t="s">
        <v>95</v>
      </c>
      <c r="D48" s="71"/>
      <c r="E48" s="71">
        <v>6325851.6</v>
      </c>
      <c r="G48" s="71">
        <f>+E48-F48</f>
        <v>6325851.6</v>
      </c>
      <c r="H48" s="71">
        <v>5115299</v>
      </c>
      <c r="I48" s="71">
        <v>0</v>
      </c>
      <c r="J48" s="72">
        <f t="shared" si="6"/>
        <v>5115299</v>
      </c>
      <c r="K48" s="73"/>
      <c r="L48" s="71"/>
      <c r="M48" s="71"/>
      <c r="N48" s="71">
        <f>+G48+J48</f>
        <v>11441150.6</v>
      </c>
    </row>
    <row r="49" spans="1:14" s="74" customFormat="1" ht="12.75">
      <c r="A49" s="69" t="s">
        <v>57</v>
      </c>
      <c r="B49" s="69">
        <v>1523</v>
      </c>
      <c r="C49" s="70" t="s">
        <v>120</v>
      </c>
      <c r="D49" s="71"/>
      <c r="E49" s="71">
        <f>385267300-250000000</f>
        <v>135267300</v>
      </c>
      <c r="F49" s="71">
        <v>108000000</v>
      </c>
      <c r="G49" s="71">
        <f>+E49-F49</f>
        <v>27267300</v>
      </c>
      <c r="H49" s="71"/>
      <c r="I49" s="71"/>
      <c r="J49" s="71"/>
      <c r="K49" s="73"/>
      <c r="L49" s="71"/>
      <c r="M49" s="71">
        <v>108000000</v>
      </c>
      <c r="N49" s="71">
        <f>+G49+J49</f>
        <v>27267300</v>
      </c>
    </row>
    <row r="50" spans="1:14" s="74" customFormat="1" ht="12.75">
      <c r="A50" s="69" t="s">
        <v>56</v>
      </c>
      <c r="B50" s="69"/>
      <c r="C50" s="70" t="s">
        <v>121</v>
      </c>
      <c r="D50" s="71"/>
      <c r="E50" s="71">
        <f>+E51+E52</f>
        <v>355624481.6</v>
      </c>
      <c r="F50" s="71">
        <f>+F51+F52</f>
        <v>368709992</v>
      </c>
      <c r="G50" s="71">
        <f>+G51+G52</f>
        <v>-13085510.399999999</v>
      </c>
      <c r="H50" s="71">
        <f aca="true" t="shared" si="10" ref="H50:N50">+H51+H52</f>
        <v>0</v>
      </c>
      <c r="I50" s="71">
        <f t="shared" si="10"/>
        <v>0</v>
      </c>
      <c r="J50" s="71">
        <f t="shared" si="10"/>
        <v>0</v>
      </c>
      <c r="K50" s="71">
        <f t="shared" si="10"/>
        <v>0</v>
      </c>
      <c r="L50" s="71">
        <f t="shared" si="10"/>
        <v>0</v>
      </c>
      <c r="M50" s="71">
        <f t="shared" si="10"/>
        <v>368709992</v>
      </c>
      <c r="N50" s="71">
        <f t="shared" si="10"/>
        <v>-13085510.399999999</v>
      </c>
    </row>
    <row r="51" spans="2:14" ht="12.75">
      <c r="B51" s="22">
        <v>1515</v>
      </c>
      <c r="C51" s="20" t="s">
        <v>21</v>
      </c>
      <c r="D51" s="9"/>
      <c r="E51" s="10">
        <v>335412500</v>
      </c>
      <c r="F51" s="10">
        <v>300000000</v>
      </c>
      <c r="G51" s="10">
        <f>+E51-F51</f>
        <v>35412500</v>
      </c>
      <c r="H51" s="9"/>
      <c r="I51" s="9"/>
      <c r="J51" s="9"/>
      <c r="K51" s="8"/>
      <c r="L51" s="10"/>
      <c r="M51" s="9">
        <v>300000000</v>
      </c>
      <c r="N51" s="9">
        <f>+G51+J51</f>
        <v>35412500</v>
      </c>
    </row>
    <row r="52" spans="1:14" ht="12.75">
      <c r="A52" s="22"/>
      <c r="B52" s="22">
        <v>1515</v>
      </c>
      <c r="C52" s="20" t="s">
        <v>41</v>
      </c>
      <c r="D52" s="9"/>
      <c r="E52" s="10">
        <v>20211981.6</v>
      </c>
      <c r="F52" s="10">
        <v>68709992</v>
      </c>
      <c r="G52" s="10">
        <f>+E52-F52</f>
        <v>-48498010.4</v>
      </c>
      <c r="H52" s="9"/>
      <c r="I52" s="9"/>
      <c r="J52" s="9"/>
      <c r="K52" s="8"/>
      <c r="L52" s="10"/>
      <c r="M52" s="9">
        <v>68709992</v>
      </c>
      <c r="N52" s="9">
        <f>+G52+J52</f>
        <v>-48498010.4</v>
      </c>
    </row>
    <row r="53" spans="1:14" ht="12.75">
      <c r="A53" s="19" t="s">
        <v>34</v>
      </c>
      <c r="B53" s="22"/>
      <c r="C53" s="21" t="s">
        <v>13</v>
      </c>
      <c r="D53" s="8">
        <v>147865250</v>
      </c>
      <c r="E53" s="8"/>
      <c r="F53" s="8"/>
      <c r="G53" s="8"/>
      <c r="H53" s="8">
        <f>+H54+H55+H56</f>
        <v>11157331</v>
      </c>
      <c r="I53" s="8">
        <f aca="true" t="shared" si="11" ref="I53:N53">+I54+I55+I56</f>
        <v>13631875</v>
      </c>
      <c r="J53" s="8">
        <f t="shared" si="11"/>
        <v>-2474544</v>
      </c>
      <c r="K53" s="8">
        <f t="shared" si="11"/>
        <v>0</v>
      </c>
      <c r="L53" s="8">
        <f t="shared" si="11"/>
        <v>2987457</v>
      </c>
      <c r="M53" s="8">
        <f t="shared" si="11"/>
        <v>13631875</v>
      </c>
      <c r="N53" s="8">
        <f t="shared" si="11"/>
        <v>-2474544</v>
      </c>
    </row>
    <row r="54" spans="1:14" ht="12.75">
      <c r="A54" s="22"/>
      <c r="B54" s="22">
        <v>1550</v>
      </c>
      <c r="C54" s="20" t="s">
        <v>25</v>
      </c>
      <c r="D54" s="9"/>
      <c r="E54" s="8"/>
      <c r="F54" s="8"/>
      <c r="G54" s="8"/>
      <c r="H54" s="9">
        <v>2761188</v>
      </c>
      <c r="I54" s="9">
        <v>2248275</v>
      </c>
      <c r="J54" s="10">
        <f>+H54-I54</f>
        <v>512913</v>
      </c>
      <c r="K54" s="8"/>
      <c r="L54" s="10"/>
      <c r="M54" s="9">
        <v>2248275</v>
      </c>
      <c r="N54" s="9">
        <f>+G54+J54</f>
        <v>512913</v>
      </c>
    </row>
    <row r="55" spans="1:14" ht="12.75">
      <c r="A55" s="22"/>
      <c r="B55" s="22">
        <v>1551</v>
      </c>
      <c r="C55" s="20" t="s">
        <v>28</v>
      </c>
      <c r="D55" s="9"/>
      <c r="E55" s="8"/>
      <c r="F55" s="8"/>
      <c r="G55" s="8"/>
      <c r="H55" s="9">
        <v>2859050</v>
      </c>
      <c r="I55" s="9">
        <v>4645100</v>
      </c>
      <c r="J55" s="10">
        <f>+H55-I55</f>
        <v>-1786050</v>
      </c>
      <c r="K55" s="8"/>
      <c r="L55" s="10">
        <v>1786050</v>
      </c>
      <c r="M55" s="9">
        <v>4645100</v>
      </c>
      <c r="N55" s="9">
        <f>+G55+J55</f>
        <v>-1786050</v>
      </c>
    </row>
    <row r="56" spans="1:14" ht="12.75">
      <c r="A56" s="22"/>
      <c r="B56" s="22">
        <v>1552</v>
      </c>
      <c r="C56" s="20" t="s">
        <v>22</v>
      </c>
      <c r="D56" s="9"/>
      <c r="E56" s="8"/>
      <c r="F56" s="8"/>
      <c r="G56" s="8"/>
      <c r="H56" s="9">
        <v>5537093</v>
      </c>
      <c r="I56" s="9">
        <f>10238500-3500000</f>
        <v>6738500</v>
      </c>
      <c r="J56" s="10">
        <f>+H56-I56</f>
        <v>-1201407</v>
      </c>
      <c r="K56" s="8"/>
      <c r="L56" s="10">
        <v>1201407</v>
      </c>
      <c r="M56" s="9">
        <f>10238500-3500000</f>
        <v>6738500</v>
      </c>
      <c r="N56" s="9">
        <f>+G56+J56</f>
        <v>-1201407</v>
      </c>
    </row>
    <row r="57" spans="1:14" ht="12.75">
      <c r="A57" s="25">
        <v>10</v>
      </c>
      <c r="B57" s="26"/>
      <c r="C57" s="21" t="s">
        <v>14</v>
      </c>
      <c r="D57" s="8">
        <v>731523221</v>
      </c>
      <c r="E57" s="8"/>
      <c r="F57" s="8"/>
      <c r="G57" s="8"/>
      <c r="H57" s="8">
        <f>+H58</f>
        <v>10000000</v>
      </c>
      <c r="I57" s="8">
        <v>0</v>
      </c>
      <c r="J57" s="8">
        <f>+J58</f>
        <v>10000000</v>
      </c>
      <c r="K57" s="8"/>
      <c r="L57" s="8"/>
      <c r="M57" s="13" t="e">
        <f>+I57+#REF!</f>
        <v>#REF!</v>
      </c>
      <c r="N57" s="8">
        <f>+G57+J57</f>
        <v>10000000</v>
      </c>
    </row>
    <row r="58" spans="1:14" s="52" customFormat="1" ht="12.75">
      <c r="A58" s="51"/>
      <c r="B58" s="51">
        <v>1020</v>
      </c>
      <c r="C58" s="20" t="s">
        <v>94</v>
      </c>
      <c r="D58" s="10"/>
      <c r="E58" s="10"/>
      <c r="F58" s="10"/>
      <c r="G58" s="10"/>
      <c r="H58" s="10">
        <v>10000000</v>
      </c>
      <c r="I58" s="10">
        <v>0</v>
      </c>
      <c r="J58" s="10">
        <f>+H58-I58</f>
        <v>10000000</v>
      </c>
      <c r="K58" s="10"/>
      <c r="L58" s="10"/>
      <c r="M58" s="15" t="e">
        <f>+I58+#REF!</f>
        <v>#REF!</v>
      </c>
      <c r="N58" s="9">
        <f>+G58+J58</f>
        <v>10000000</v>
      </c>
    </row>
    <row r="59" spans="1:14" ht="12.75">
      <c r="A59" s="25">
        <v>12</v>
      </c>
      <c r="B59" s="26"/>
      <c r="C59" s="21" t="s">
        <v>15</v>
      </c>
      <c r="D59" s="8">
        <v>72607450</v>
      </c>
      <c r="E59" s="8"/>
      <c r="F59" s="8"/>
      <c r="G59" s="8"/>
      <c r="H59" s="8">
        <f>+H61+H60</f>
        <v>2507000</v>
      </c>
      <c r="I59" s="8">
        <f>+I61+I60</f>
        <v>2570000</v>
      </c>
      <c r="J59" s="8">
        <f>+H59-I59</f>
        <v>-63000</v>
      </c>
      <c r="K59" s="8"/>
      <c r="L59" s="8">
        <f>+L61+L60</f>
        <v>63000</v>
      </c>
      <c r="M59" s="13" t="e">
        <f>+I59+#REF!</f>
        <v>#REF!</v>
      </c>
      <c r="N59" s="8">
        <f>+N60+N61</f>
        <v>-63000</v>
      </c>
    </row>
    <row r="60" spans="1:14" ht="12.75">
      <c r="A60" s="26"/>
      <c r="B60" s="26">
        <v>1562</v>
      </c>
      <c r="C60" s="20" t="s">
        <v>32</v>
      </c>
      <c r="D60" s="9"/>
      <c r="E60" s="8"/>
      <c r="F60" s="8"/>
      <c r="G60" s="8"/>
      <c r="H60" s="10">
        <v>1100000</v>
      </c>
      <c r="I60" s="10">
        <v>1100000</v>
      </c>
      <c r="J60" s="10">
        <f>+H60-I60</f>
        <v>0</v>
      </c>
      <c r="K60" s="8"/>
      <c r="L60" s="10"/>
      <c r="M60" s="10">
        <v>1100000</v>
      </c>
      <c r="N60" s="9">
        <f aca="true" t="shared" si="12" ref="N60:N65">+G60+J60</f>
        <v>0</v>
      </c>
    </row>
    <row r="61" spans="1:14" ht="12.75">
      <c r="A61" s="26"/>
      <c r="B61" s="26">
        <v>1564</v>
      </c>
      <c r="C61" s="20" t="s">
        <v>66</v>
      </c>
      <c r="D61" s="9"/>
      <c r="E61" s="8"/>
      <c r="F61" s="8"/>
      <c r="G61" s="8"/>
      <c r="H61" s="9">
        <v>1407000</v>
      </c>
      <c r="I61" s="9">
        <v>1470000</v>
      </c>
      <c r="J61" s="10">
        <f>+H61-I61</f>
        <v>-63000</v>
      </c>
      <c r="K61" s="8"/>
      <c r="L61" s="10">
        <v>63000</v>
      </c>
      <c r="M61" s="9">
        <v>1470000</v>
      </c>
      <c r="N61" s="9">
        <f t="shared" si="12"/>
        <v>-63000</v>
      </c>
    </row>
    <row r="62" spans="1:14" ht="12.75">
      <c r="A62" s="25">
        <v>13</v>
      </c>
      <c r="B62" s="26"/>
      <c r="C62" s="21" t="s">
        <v>16</v>
      </c>
      <c r="D62" s="8">
        <v>115772520</v>
      </c>
      <c r="E62" s="8"/>
      <c r="F62" s="8"/>
      <c r="G62" s="8"/>
      <c r="H62" s="9"/>
      <c r="I62" s="9"/>
      <c r="J62" s="10"/>
      <c r="K62" s="8"/>
      <c r="L62" s="8"/>
      <c r="M62" s="13" t="e">
        <f>+I62+#REF!</f>
        <v>#REF!</v>
      </c>
      <c r="N62" s="8">
        <f t="shared" si="12"/>
        <v>0</v>
      </c>
    </row>
    <row r="63" spans="1:14" ht="12.75">
      <c r="A63" s="25">
        <v>14</v>
      </c>
      <c r="B63" s="26"/>
      <c r="C63" s="21" t="s">
        <v>17</v>
      </c>
      <c r="D63" s="8">
        <v>433516760</v>
      </c>
      <c r="E63" s="8">
        <f>+E64</f>
        <v>4754800</v>
      </c>
      <c r="F63" s="8"/>
      <c r="G63" s="8">
        <f>+G64</f>
        <v>4754800</v>
      </c>
      <c r="H63" s="9"/>
      <c r="I63" s="9"/>
      <c r="J63" s="10"/>
      <c r="K63" s="8"/>
      <c r="L63" s="8"/>
      <c r="M63" s="13" t="e">
        <f>+I63+#REF!</f>
        <v>#REF!</v>
      </c>
      <c r="N63" s="8">
        <f t="shared" si="12"/>
        <v>4754800</v>
      </c>
    </row>
    <row r="64" spans="1:14" ht="12.75">
      <c r="A64" s="26"/>
      <c r="B64" s="26"/>
      <c r="C64" s="20" t="s">
        <v>23</v>
      </c>
      <c r="D64" s="9"/>
      <c r="E64" s="10">
        <v>4754800</v>
      </c>
      <c r="F64" s="8"/>
      <c r="G64" s="10">
        <f>+E64-F64</f>
        <v>4754800</v>
      </c>
      <c r="H64" s="9"/>
      <c r="I64" s="9"/>
      <c r="J64" s="10"/>
      <c r="K64" s="8"/>
      <c r="L64" s="10"/>
      <c r="M64" s="15"/>
      <c r="N64" s="9">
        <f t="shared" si="12"/>
        <v>4754800</v>
      </c>
    </row>
    <row r="65" spans="1:14" ht="12.75">
      <c r="A65" s="25">
        <v>17</v>
      </c>
      <c r="B65" s="26"/>
      <c r="C65" s="27" t="s">
        <v>18</v>
      </c>
      <c r="D65" s="8">
        <v>8715390</v>
      </c>
      <c r="E65" s="8"/>
      <c r="F65" s="8"/>
      <c r="G65" s="10"/>
      <c r="H65" s="8"/>
      <c r="I65" s="8"/>
      <c r="J65" s="10"/>
      <c r="K65" s="8"/>
      <c r="L65" s="10">
        <f>+E65+H65</f>
        <v>0</v>
      </c>
      <c r="M65" s="13" t="e">
        <f>+I65+#REF!</f>
        <v>#REF!</v>
      </c>
      <c r="N65" s="8">
        <f t="shared" si="12"/>
        <v>0</v>
      </c>
    </row>
    <row r="66" spans="1:14" ht="12.75">
      <c r="A66" s="25">
        <v>18</v>
      </c>
      <c r="B66" s="26"/>
      <c r="C66" s="27" t="s">
        <v>33</v>
      </c>
      <c r="D66" s="8">
        <v>861726000</v>
      </c>
      <c r="E66" s="8">
        <f>+E67</f>
        <v>81000000</v>
      </c>
      <c r="F66" s="8">
        <v>20000000</v>
      </c>
      <c r="G66" s="8">
        <f>+G67</f>
        <v>61000000</v>
      </c>
      <c r="H66" s="8">
        <f>+H67+H68</f>
        <v>0</v>
      </c>
      <c r="I66" s="8">
        <f aca="true" t="shared" si="13" ref="I66:N66">+I67+I68</f>
        <v>15000000</v>
      </c>
      <c r="J66" s="8">
        <f t="shared" si="13"/>
        <v>-15000000</v>
      </c>
      <c r="K66" s="8">
        <f t="shared" si="13"/>
        <v>0</v>
      </c>
      <c r="L66" s="8">
        <f t="shared" si="13"/>
        <v>-15000000</v>
      </c>
      <c r="M66" s="8" t="e">
        <f t="shared" si="13"/>
        <v>#REF!</v>
      </c>
      <c r="N66" s="8">
        <f t="shared" si="13"/>
        <v>46000000</v>
      </c>
    </row>
    <row r="67" spans="1:14" ht="12.75">
      <c r="A67" s="26"/>
      <c r="B67" s="26"/>
      <c r="C67" s="28" t="s">
        <v>44</v>
      </c>
      <c r="D67" s="9"/>
      <c r="E67" s="10">
        <v>81000000</v>
      </c>
      <c r="F67" s="10">
        <v>20000000</v>
      </c>
      <c r="G67" s="10">
        <f>+E67-F67</f>
        <v>61000000</v>
      </c>
      <c r="H67" s="9">
        <v>0</v>
      </c>
      <c r="I67" s="9">
        <v>0</v>
      </c>
      <c r="J67" s="10">
        <f>+H67-I67</f>
        <v>0</v>
      </c>
      <c r="K67" s="8"/>
      <c r="L67" s="10"/>
      <c r="M67" s="15" t="e">
        <f>+#REF!</f>
        <v>#REF!</v>
      </c>
      <c r="N67" s="9">
        <f>+G67+J67</f>
        <v>61000000</v>
      </c>
    </row>
    <row r="68" spans="1:14" ht="12.75">
      <c r="A68" s="26"/>
      <c r="B68" s="26">
        <v>1545</v>
      </c>
      <c r="C68" s="28" t="s">
        <v>45</v>
      </c>
      <c r="D68" s="9"/>
      <c r="E68" s="8"/>
      <c r="F68" s="8"/>
      <c r="G68" s="10"/>
      <c r="H68" s="9">
        <v>0</v>
      </c>
      <c r="I68" s="9">
        <v>15000000</v>
      </c>
      <c r="J68" s="10">
        <f>+H68-I68</f>
        <v>-15000000</v>
      </c>
      <c r="K68" s="8"/>
      <c r="L68" s="10">
        <v>-15000000</v>
      </c>
      <c r="M68" s="15">
        <f>+D68+I68+K68</f>
        <v>15000000</v>
      </c>
      <c r="N68" s="9">
        <f>+G68+J68</f>
        <v>-15000000</v>
      </c>
    </row>
    <row r="69" spans="1:14" ht="12.75">
      <c r="A69" s="25">
        <v>19</v>
      </c>
      <c r="B69" s="26"/>
      <c r="C69" s="27" t="s">
        <v>19</v>
      </c>
      <c r="D69" s="8">
        <v>722000000</v>
      </c>
      <c r="E69" s="8">
        <f>+E70</f>
        <v>275049600</v>
      </c>
      <c r="F69" s="8">
        <v>287500000</v>
      </c>
      <c r="G69" s="8">
        <f>+G70</f>
        <v>-12450400</v>
      </c>
      <c r="H69" s="8">
        <f>+H70</f>
        <v>0</v>
      </c>
      <c r="I69" s="8">
        <f aca="true" t="shared" si="14" ref="I69:N69">+I70</f>
        <v>0</v>
      </c>
      <c r="J69" s="8">
        <f t="shared" si="14"/>
        <v>0</v>
      </c>
      <c r="K69" s="8">
        <f t="shared" si="14"/>
        <v>0</v>
      </c>
      <c r="L69" s="8">
        <f t="shared" si="14"/>
        <v>0</v>
      </c>
      <c r="M69" s="8">
        <f t="shared" si="14"/>
        <v>0</v>
      </c>
      <c r="N69" s="8">
        <f t="shared" si="14"/>
        <v>-12450400</v>
      </c>
    </row>
    <row r="70" spans="1:14" ht="12.75">
      <c r="A70" s="26"/>
      <c r="B70" s="26">
        <v>1632</v>
      </c>
      <c r="C70" s="28" t="s">
        <v>46</v>
      </c>
      <c r="D70" s="9"/>
      <c r="E70" s="10">
        <v>275049600</v>
      </c>
      <c r="F70" s="10">
        <v>287500000</v>
      </c>
      <c r="G70" s="10">
        <f>+E70-F70</f>
        <v>-12450400</v>
      </c>
      <c r="H70" s="9">
        <f>48641174-H71</f>
        <v>0</v>
      </c>
      <c r="I70" s="9"/>
      <c r="J70" s="10">
        <f>+H70-I70</f>
        <v>0</v>
      </c>
      <c r="K70" s="8"/>
      <c r="L70" s="10"/>
      <c r="M70" s="15">
        <f>+D70+I70+K70</f>
        <v>0</v>
      </c>
      <c r="N70" s="9">
        <f>+G70+J70</f>
        <v>-12450400</v>
      </c>
    </row>
    <row r="71" spans="1:14" ht="12.75">
      <c r="A71" s="25">
        <v>20</v>
      </c>
      <c r="B71" s="26"/>
      <c r="C71" s="29" t="s">
        <v>31</v>
      </c>
      <c r="D71" s="8">
        <v>875770990</v>
      </c>
      <c r="E71" s="8"/>
      <c r="F71" s="8"/>
      <c r="G71" s="8"/>
      <c r="H71" s="8">
        <f>+H72+H73+H74+H75+H76</f>
        <v>48641174</v>
      </c>
      <c r="I71" s="8">
        <f aca="true" t="shared" si="15" ref="I71:N71">SUM(I72:I76)</f>
        <v>27036136</v>
      </c>
      <c r="J71" s="8">
        <f t="shared" si="15"/>
        <v>21605038</v>
      </c>
      <c r="K71" s="8">
        <f t="shared" si="15"/>
        <v>0</v>
      </c>
      <c r="L71" s="8">
        <f t="shared" si="15"/>
        <v>6442673</v>
      </c>
      <c r="M71" s="8">
        <f t="shared" si="15"/>
        <v>27036136</v>
      </c>
      <c r="N71" s="8">
        <f t="shared" si="15"/>
        <v>21605038</v>
      </c>
    </row>
    <row r="72" spans="1:14" ht="12.75">
      <c r="A72" s="26"/>
      <c r="B72" s="26">
        <v>2131</v>
      </c>
      <c r="C72" s="24" t="s">
        <v>83</v>
      </c>
      <c r="D72" s="9"/>
      <c r="E72" s="8"/>
      <c r="F72" s="8"/>
      <c r="G72" s="8"/>
      <c r="H72" s="9">
        <v>9153957</v>
      </c>
      <c r="I72" s="9">
        <v>9860920</v>
      </c>
      <c r="J72" s="10">
        <f aca="true" t="shared" si="16" ref="J72:J78">+H72-I72</f>
        <v>-706963</v>
      </c>
      <c r="K72" s="8"/>
      <c r="L72" s="10">
        <v>706963</v>
      </c>
      <c r="M72" s="9">
        <v>9860920</v>
      </c>
      <c r="N72" s="9">
        <f aca="true" t="shared" si="17" ref="N72:N78">+G72+J72</f>
        <v>-706963</v>
      </c>
    </row>
    <row r="73" spans="1:14" ht="12.75">
      <c r="A73" s="26"/>
      <c r="B73" s="26">
        <v>9201</v>
      </c>
      <c r="C73" s="24" t="s">
        <v>87</v>
      </c>
      <c r="D73" s="9"/>
      <c r="E73" s="8"/>
      <c r="F73" s="8"/>
      <c r="G73" s="8"/>
      <c r="H73" s="9">
        <v>11235823</v>
      </c>
      <c r="I73" s="9">
        <v>10104963</v>
      </c>
      <c r="J73" s="10">
        <f t="shared" si="16"/>
        <v>1130860</v>
      </c>
      <c r="K73" s="8"/>
      <c r="L73" s="10"/>
      <c r="M73" s="9">
        <v>10104963</v>
      </c>
      <c r="N73" s="9">
        <f t="shared" si="17"/>
        <v>1130860</v>
      </c>
    </row>
    <row r="74" spans="1:14" ht="12.75">
      <c r="A74" s="26"/>
      <c r="B74" s="26">
        <v>9110</v>
      </c>
      <c r="C74" s="24" t="s">
        <v>88</v>
      </c>
      <c r="D74" s="9"/>
      <c r="E74" s="8"/>
      <c r="F74" s="8"/>
      <c r="G74" s="8"/>
      <c r="H74" s="9">
        <v>26916851</v>
      </c>
      <c r="I74" s="9"/>
      <c r="J74" s="10">
        <f t="shared" si="16"/>
        <v>26916851</v>
      </c>
      <c r="K74" s="8"/>
      <c r="L74" s="10"/>
      <c r="M74" s="9"/>
      <c r="N74" s="9">
        <f t="shared" si="17"/>
        <v>26916851</v>
      </c>
    </row>
    <row r="75" spans="1:14" ht="12.75">
      <c r="A75" s="26"/>
      <c r="B75" s="26">
        <v>1623</v>
      </c>
      <c r="C75" s="24" t="s">
        <v>47</v>
      </c>
      <c r="D75" s="9"/>
      <c r="E75" s="8"/>
      <c r="F75" s="8"/>
      <c r="G75" s="8"/>
      <c r="H75" s="9">
        <v>1090207</v>
      </c>
      <c r="I75" s="9">
        <v>1470253</v>
      </c>
      <c r="J75" s="10">
        <f t="shared" si="16"/>
        <v>-380046</v>
      </c>
      <c r="K75" s="8"/>
      <c r="L75" s="10">
        <v>380046</v>
      </c>
      <c r="M75" s="9">
        <v>1470253</v>
      </c>
      <c r="N75" s="9">
        <f t="shared" si="17"/>
        <v>-380046</v>
      </c>
    </row>
    <row r="76" spans="1:14" ht="12.75">
      <c r="A76" s="26"/>
      <c r="B76" s="26">
        <v>1625</v>
      </c>
      <c r="C76" s="24" t="s">
        <v>48</v>
      </c>
      <c r="D76" s="9"/>
      <c r="E76" s="8"/>
      <c r="F76" s="8"/>
      <c r="G76" s="8"/>
      <c r="H76" s="9">
        <v>244336</v>
      </c>
      <c r="I76" s="9">
        <v>5600000</v>
      </c>
      <c r="J76" s="10">
        <f t="shared" si="16"/>
        <v>-5355664</v>
      </c>
      <c r="K76" s="8"/>
      <c r="L76" s="10">
        <v>5355664</v>
      </c>
      <c r="M76" s="9">
        <v>5600000</v>
      </c>
      <c r="N76" s="9">
        <f t="shared" si="17"/>
        <v>-5355664</v>
      </c>
    </row>
    <row r="77" spans="1:14" ht="12.75">
      <c r="A77" s="25">
        <v>21</v>
      </c>
      <c r="B77" s="26"/>
      <c r="C77" s="21" t="s">
        <v>20</v>
      </c>
      <c r="D77" s="8">
        <v>78215607</v>
      </c>
      <c r="E77" s="8"/>
      <c r="F77" s="8"/>
      <c r="G77" s="8"/>
      <c r="H77" s="8">
        <f>+H78</f>
        <v>1735635</v>
      </c>
      <c r="I77" s="8">
        <f>+I78</f>
        <v>1735635</v>
      </c>
      <c r="J77" s="8">
        <f t="shared" si="16"/>
        <v>0</v>
      </c>
      <c r="K77" s="8"/>
      <c r="L77" s="8"/>
      <c r="M77" s="13" t="e">
        <f>+I77+#REF!</f>
        <v>#REF!</v>
      </c>
      <c r="N77" s="9">
        <f t="shared" si="17"/>
        <v>0</v>
      </c>
    </row>
    <row r="78" spans="1:14" ht="12.75">
      <c r="A78" s="24"/>
      <c r="B78" s="26">
        <v>9120</v>
      </c>
      <c r="C78" s="24" t="s">
        <v>24</v>
      </c>
      <c r="D78" s="24"/>
      <c r="E78" s="8"/>
      <c r="F78" s="8"/>
      <c r="G78" s="8"/>
      <c r="H78" s="9">
        <v>1735635</v>
      </c>
      <c r="I78" s="9">
        <f>811255+924380</f>
        <v>1735635</v>
      </c>
      <c r="J78" s="10">
        <f t="shared" si="16"/>
        <v>0</v>
      </c>
      <c r="K78" s="21"/>
      <c r="L78" s="10"/>
      <c r="M78" s="15">
        <f>+D78+I78+K78</f>
        <v>1735635</v>
      </c>
      <c r="N78" s="9">
        <f t="shared" si="17"/>
        <v>0</v>
      </c>
    </row>
    <row r="79" spans="1:14" ht="12.75" hidden="1">
      <c r="A79" s="30">
        <v>22</v>
      </c>
      <c r="B79" s="31"/>
      <c r="C79" s="32" t="s">
        <v>39</v>
      </c>
      <c r="D79" s="33">
        <v>6388300</v>
      </c>
      <c r="E79" s="8"/>
      <c r="F79" s="8"/>
      <c r="G79" s="8"/>
      <c r="H79" s="1"/>
      <c r="I79" s="1"/>
      <c r="J79" s="1"/>
      <c r="K79" s="32"/>
      <c r="L79" s="8"/>
      <c r="M79" s="34"/>
      <c r="N79" s="8"/>
    </row>
    <row r="80" spans="1:14" ht="13.5" thickBot="1">
      <c r="A80" s="3"/>
      <c r="B80" s="3"/>
      <c r="C80" s="3" t="s">
        <v>26</v>
      </c>
      <c r="D80" s="4">
        <f>+D10+D11+D12+D14+D27+D28+D30+D53+D57+D59+D62+D63+D65+D66+D69+D71+D77+D79</f>
        <v>14869621200</v>
      </c>
      <c r="E80" s="47">
        <f aca="true" t="shared" si="18" ref="E80:N80">+E10+E11+E12+E14+E28+E30+E53+E57+E59+E62+E63+E65+E66+E69+E71+E77+E79</f>
        <v>1145456907.7</v>
      </c>
      <c r="F80" s="47">
        <f t="shared" si="18"/>
        <v>1034209992</v>
      </c>
      <c r="G80" s="47">
        <f t="shared" si="18"/>
        <v>111246915.7</v>
      </c>
      <c r="H80" s="47">
        <f t="shared" si="18"/>
        <v>751767467</v>
      </c>
      <c r="I80" s="47">
        <f t="shared" si="18"/>
        <v>583048543</v>
      </c>
      <c r="J80" s="47">
        <f t="shared" si="18"/>
        <v>168718924</v>
      </c>
      <c r="K80" s="47">
        <f t="shared" si="18"/>
        <v>0</v>
      </c>
      <c r="L80" s="47">
        <f t="shared" si="18"/>
        <v>55280640</v>
      </c>
      <c r="M80" s="47" t="e">
        <f t="shared" si="18"/>
        <v>#REF!</v>
      </c>
      <c r="N80" s="47">
        <f t="shared" si="18"/>
        <v>279965839.7</v>
      </c>
    </row>
    <row r="81" spans="1:15" ht="13.5" thickTop="1">
      <c r="A81" s="11"/>
      <c r="B81" s="11"/>
      <c r="C81" s="11"/>
      <c r="D81" s="12"/>
      <c r="E81" s="8"/>
      <c r="F81" s="8"/>
      <c r="G81" s="8"/>
      <c r="H81" s="8"/>
      <c r="I81" s="8"/>
      <c r="J81" s="8"/>
      <c r="K81" s="8"/>
      <c r="L81" s="8"/>
      <c r="M81" s="12"/>
      <c r="N81" s="12"/>
      <c r="O81" s="2" t="s">
        <v>150</v>
      </c>
    </row>
    <row r="82" spans="1:15" ht="12.75">
      <c r="A82" s="11"/>
      <c r="B82" s="75" t="s">
        <v>122</v>
      </c>
      <c r="C82" s="11" t="s">
        <v>146</v>
      </c>
      <c r="D82" s="12"/>
      <c r="E82" s="8"/>
      <c r="F82" s="8"/>
      <c r="G82" s="8"/>
      <c r="H82" s="8"/>
      <c r="I82" s="8"/>
      <c r="J82" s="8"/>
      <c r="K82" s="8"/>
      <c r="L82" s="8"/>
      <c r="M82" s="12"/>
      <c r="N82" s="6">
        <v>1611619104</v>
      </c>
      <c r="O82" s="2">
        <v>1770042435</v>
      </c>
    </row>
    <row r="83" spans="2:15" ht="12.75">
      <c r="B83" s="75" t="s">
        <v>123</v>
      </c>
      <c r="C83" s="11" t="s">
        <v>147</v>
      </c>
      <c r="D83" s="12"/>
      <c r="E83" s="8"/>
      <c r="F83" s="8"/>
      <c r="G83" s="8"/>
      <c r="H83" s="8"/>
      <c r="I83" s="8"/>
      <c r="J83" s="8"/>
      <c r="K83" s="8"/>
      <c r="L83" s="8"/>
      <c r="M83" s="12"/>
      <c r="N83" s="12">
        <f>+E80</f>
        <v>1145456907.7</v>
      </c>
      <c r="O83" s="2">
        <f>+O82-N82</f>
        <v>158423331</v>
      </c>
    </row>
    <row r="84" spans="2:15" ht="12.75">
      <c r="B84" s="75" t="s">
        <v>124</v>
      </c>
      <c r="C84" s="11" t="s">
        <v>148</v>
      </c>
      <c r="D84" s="12"/>
      <c r="E84" s="8"/>
      <c r="F84" s="8"/>
      <c r="G84" s="8"/>
      <c r="H84" s="8"/>
      <c r="I84" s="8"/>
      <c r="J84" s="8"/>
      <c r="K84" s="8"/>
      <c r="L84" s="8"/>
      <c r="M84" s="12"/>
      <c r="N84" s="12">
        <f>+H80</f>
        <v>751767467</v>
      </c>
      <c r="O84" s="2">
        <f>+N80</f>
        <v>279965839.7</v>
      </c>
    </row>
    <row r="85" spans="2:15" ht="12.75">
      <c r="B85" s="75" t="s">
        <v>125</v>
      </c>
      <c r="C85" s="11" t="s">
        <v>149</v>
      </c>
      <c r="D85" s="12"/>
      <c r="E85" s="8"/>
      <c r="F85" s="8"/>
      <c r="G85" s="8"/>
      <c r="H85" s="8"/>
      <c r="I85" s="8"/>
      <c r="J85" s="8"/>
      <c r="K85" s="8"/>
      <c r="L85" s="8"/>
      <c r="M85" s="12"/>
      <c r="N85" s="12">
        <v>152783900</v>
      </c>
      <c r="O85" s="2">
        <f>+O82+O84</f>
        <v>2050008274.7</v>
      </c>
    </row>
    <row r="86" spans="1:15" ht="13.5" thickBot="1">
      <c r="A86" s="11"/>
      <c r="B86" s="3"/>
      <c r="C86" s="3" t="s">
        <v>145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7">
        <f>+N82-N83-N84-N85</f>
        <v>-438389170.70000005</v>
      </c>
      <c r="O86" s="2">
        <f>+N82-O85</f>
        <v>-438389170.70000005</v>
      </c>
    </row>
    <row r="87" ht="13.5" thickTop="1">
      <c r="O87" s="2">
        <f>+O83+O84</f>
        <v>438389170.7</v>
      </c>
    </row>
    <row r="88" spans="1:14" ht="12.75">
      <c r="A88" s="11"/>
      <c r="B88" s="11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</row>
    <row r="89" spans="1:14" ht="12.75">
      <c r="A89" s="11"/>
      <c r="B89" s="11"/>
      <c r="C89" s="11" t="s">
        <v>152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</row>
    <row r="90" spans="1:14" s="52" customFormat="1" ht="12.75" hidden="1">
      <c r="A90" s="21"/>
      <c r="B90" s="21"/>
      <c r="C90" s="21" t="s">
        <v>128</v>
      </c>
      <c r="D90" s="8"/>
      <c r="E90" s="8"/>
      <c r="F90" s="8"/>
      <c r="G90" s="8"/>
      <c r="H90" s="8"/>
      <c r="I90" s="8"/>
      <c r="J90" s="8"/>
      <c r="K90" s="8"/>
      <c r="L90" s="8"/>
      <c r="N90" s="6">
        <f>+N82</f>
        <v>1611619104</v>
      </c>
    </row>
    <row r="91" spans="3:14" s="52" customFormat="1" ht="12.75">
      <c r="C91" s="5" t="s">
        <v>126</v>
      </c>
      <c r="D91" s="6"/>
      <c r="E91" s="68"/>
      <c r="F91" s="68"/>
      <c r="G91" s="68"/>
      <c r="I91" s="68"/>
      <c r="J91" s="68"/>
      <c r="M91" s="6"/>
      <c r="N91" s="6">
        <v>10000000</v>
      </c>
    </row>
    <row r="92" spans="1:14" s="52" customFormat="1" ht="12.75">
      <c r="A92" s="21"/>
      <c r="B92" s="21"/>
      <c r="C92" s="21" t="s">
        <v>129</v>
      </c>
      <c r="D92" s="8"/>
      <c r="E92" s="8"/>
      <c r="F92" s="8"/>
      <c r="G92" s="8"/>
      <c r="H92" s="8"/>
      <c r="I92" s="8"/>
      <c r="J92" s="8"/>
      <c r="K92" s="8"/>
      <c r="L92" s="8"/>
      <c r="M92" s="8">
        <v>1770042435</v>
      </c>
      <c r="N92" s="6">
        <f>-N86-N91</f>
        <v>428389170.70000005</v>
      </c>
    </row>
    <row r="93" spans="1:14" s="52" customFormat="1" ht="12.75" hidden="1">
      <c r="A93" s="21"/>
      <c r="B93" s="21"/>
      <c r="C93" s="21" t="s">
        <v>62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5"/>
    </row>
    <row r="94" spans="1:14" s="52" customFormat="1" ht="12.75" hidden="1">
      <c r="A94" s="21"/>
      <c r="B94" s="21"/>
      <c r="C94" s="67" t="s">
        <v>63</v>
      </c>
      <c r="D94" s="8"/>
      <c r="E94" s="8"/>
      <c r="F94" s="8"/>
      <c r="G94" s="8"/>
      <c r="H94" s="8"/>
      <c r="I94" s="8"/>
      <c r="J94" s="8"/>
      <c r="K94" s="8"/>
      <c r="L94" s="8"/>
      <c r="M94" s="8">
        <v>390000000</v>
      </c>
      <c r="N94" s="5"/>
    </row>
    <row r="95" spans="1:14" s="52" customFormat="1" ht="12.75" hidden="1">
      <c r="A95" s="21"/>
      <c r="B95" s="21"/>
      <c r="C95" s="67" t="s">
        <v>96</v>
      </c>
      <c r="D95" s="8"/>
      <c r="E95" s="8"/>
      <c r="F95" s="8"/>
      <c r="G95" s="8"/>
      <c r="H95" s="8"/>
      <c r="I95" s="8"/>
      <c r="J95" s="8"/>
      <c r="K95" s="8"/>
      <c r="L95" s="8"/>
      <c r="M95" s="8">
        <v>1367258535</v>
      </c>
      <c r="N95" s="5"/>
    </row>
    <row r="96" spans="1:14" s="52" customFormat="1" ht="12.75" hidden="1">
      <c r="A96" s="21"/>
      <c r="B96" s="21"/>
      <c r="C96" s="67" t="s">
        <v>64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5"/>
    </row>
    <row r="97" spans="3:14" s="52" customFormat="1" ht="12.75" hidden="1">
      <c r="C97" s="67" t="s">
        <v>97</v>
      </c>
      <c r="D97" s="6"/>
      <c r="E97" s="68"/>
      <c r="F97" s="68"/>
      <c r="G97" s="68"/>
      <c r="H97" s="68"/>
      <c r="I97" s="68"/>
      <c r="J97" s="68"/>
      <c r="K97" s="68"/>
      <c r="L97" s="68"/>
      <c r="M97" s="6">
        <v>12783900</v>
      </c>
      <c r="N97" s="5"/>
    </row>
    <row r="99" spans="4:13" ht="12.75">
      <c r="D99" s="2"/>
      <c r="E99" s="2"/>
      <c r="F99" s="2"/>
      <c r="G99" s="2"/>
      <c r="I99" s="2"/>
      <c r="J99" s="2"/>
      <c r="M99" s="6"/>
    </row>
    <row r="100" spans="3:13" ht="12.75">
      <c r="C100" s="18"/>
      <c r="D100" s="2"/>
      <c r="E100" s="2"/>
      <c r="F100" s="2"/>
      <c r="G100" s="2"/>
      <c r="I100" s="2"/>
      <c r="J100" s="2"/>
      <c r="M100" s="2"/>
    </row>
    <row r="101" ht="12.75">
      <c r="M101" s="6"/>
    </row>
    <row r="102" spans="3:13" ht="12.75">
      <c r="C102" s="16"/>
      <c r="D102" s="6"/>
      <c r="E102" s="6"/>
      <c r="F102" s="6"/>
      <c r="G102" s="6"/>
      <c r="H102" s="6"/>
      <c r="I102" s="12"/>
      <c r="J102" s="12"/>
      <c r="K102" s="6"/>
      <c r="L102" s="6"/>
      <c r="M102" s="8"/>
    </row>
    <row r="103" spans="3:13" ht="12.75">
      <c r="C103" s="17"/>
      <c r="M103" s="6"/>
    </row>
    <row r="104" ht="12.75">
      <c r="M104" s="2"/>
    </row>
    <row r="105" ht="12.75">
      <c r="M105" s="2"/>
    </row>
    <row r="106" ht="12.75">
      <c r="M106" s="2"/>
    </row>
    <row r="107" ht="12.75">
      <c r="M107" s="2"/>
    </row>
    <row r="108" ht="12.75">
      <c r="M108" s="2"/>
    </row>
    <row r="109" ht="12.75">
      <c r="M109" s="2"/>
    </row>
    <row r="110" ht="12.75">
      <c r="M110" s="2"/>
    </row>
    <row r="111" ht="12.75">
      <c r="M111" s="6"/>
    </row>
    <row r="112" ht="12.75">
      <c r="M112" s="2"/>
    </row>
    <row r="113" ht="12.75">
      <c r="M113" s="2"/>
    </row>
    <row r="114" ht="12.75">
      <c r="M114" s="2"/>
    </row>
    <row r="115" ht="12.75">
      <c r="M115" s="2"/>
    </row>
    <row r="116" ht="12.75">
      <c r="M116" s="2"/>
    </row>
  </sheetData>
  <mergeCells count="1">
    <mergeCell ref="A2:N2"/>
  </mergeCells>
  <printOptions gridLines="1"/>
  <pageMargins left="0.65" right="0.75" top="0.48" bottom="0.7874015748031497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TKRISTL</dc:creator>
  <cp:keywords/>
  <dc:description/>
  <cp:lastModifiedBy>germ</cp:lastModifiedBy>
  <cp:lastPrinted>2001-03-16T11:01:12Z</cp:lastPrinted>
  <dcterms:created xsi:type="dcterms:W3CDTF">1999-11-11T15:16:08Z</dcterms:created>
  <dcterms:modified xsi:type="dcterms:W3CDTF">2001-04-17T13:54:38Z</dcterms:modified>
  <cp:category/>
  <cp:version/>
  <cp:contentType/>
  <cp:contentStatus/>
</cp:coreProperties>
</file>